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kccd-my.sharepoint.com/personal/debra_anderson1_bakersfieldcollege_edu/Documents/College Council/2022-2023 SY/March 31.2023/"/>
    </mc:Choice>
  </mc:AlternateContent>
  <bookViews>
    <workbookView xWindow="28680" yWindow="-120" windowWidth="29040" windowHeight="15840" activeTab="1"/>
  </bookViews>
  <sheets>
    <sheet name="Proposed Positions" sheetId="1" r:id="rId1"/>
    <sheet name="BC 50% Law Analysis" sheetId="4" r:id="rId2"/>
    <sheet name="KCCD 50% Law Analysis" sheetId="6" r:id="rId3"/>
    <sheet name="Salary Schedule" sheetId="2" r:id="rId4"/>
    <sheet name="Mgmt Emp List Grade" sheetId="9" r:id="rId5"/>
    <sheet name="FY23 Benefit Calc" sheetId="7" r:id="rId6"/>
  </sheets>
  <definedNames>
    <definedName name="_xlnm._FilterDatabase" localSheetId="0" hidden="1">'Proposed Positions'!$A$1:$K$14</definedName>
    <definedName name="_pg1">#REF!</definedName>
    <definedName name="_pg2">#REF!</definedName>
    <definedName name="EmployeeType">#REF!</definedName>
    <definedName name="jrg">#REF!</definedName>
    <definedName name="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6" l="1"/>
  <c r="L4" i="4"/>
  <c r="L21" i="6" l="1"/>
  <c r="O21" i="6" s="1"/>
  <c r="I21" i="6"/>
  <c r="F21" i="6"/>
  <c r="L20" i="6"/>
  <c r="O20" i="6" s="1"/>
  <c r="I20" i="6"/>
  <c r="F20" i="6"/>
  <c r="L16" i="6"/>
  <c r="O16" i="6" s="1"/>
  <c r="F16" i="6"/>
  <c r="L15" i="6"/>
  <c r="N15" i="6" s="1"/>
  <c r="I15" i="6"/>
  <c r="E15" i="6"/>
  <c r="L14" i="6"/>
  <c r="O14" i="6" s="1"/>
  <c r="H14" i="6"/>
  <c r="F14" i="6"/>
  <c r="I13" i="6"/>
  <c r="F13" i="6"/>
  <c r="L12" i="6"/>
  <c r="N12" i="6" s="1"/>
  <c r="I12" i="6"/>
  <c r="E12" i="6"/>
  <c r="H11" i="6"/>
  <c r="F9" i="6"/>
  <c r="L8" i="6"/>
  <c r="N8" i="6" s="1"/>
  <c r="I8" i="6"/>
  <c r="E8" i="6"/>
  <c r="H7" i="6"/>
  <c r="F5" i="6"/>
  <c r="L4" i="6"/>
  <c r="I4" i="6"/>
  <c r="E4" i="6"/>
  <c r="H3" i="6"/>
  <c r="N24" i="4"/>
  <c r="O21" i="4"/>
  <c r="O20" i="4"/>
  <c r="O16" i="4"/>
  <c r="N15" i="4"/>
  <c r="O14" i="4"/>
  <c r="N12" i="4"/>
  <c r="N8" i="4"/>
  <c r="N4" i="4"/>
  <c r="L24" i="4"/>
  <c r="L21" i="4"/>
  <c r="L20" i="4"/>
  <c r="L16" i="4"/>
  <c r="L15" i="4"/>
  <c r="L14" i="4"/>
  <c r="L12" i="4"/>
  <c r="L8" i="4"/>
  <c r="G12" i="1"/>
  <c r="G5" i="1"/>
  <c r="G2" i="1"/>
  <c r="K5" i="1" l="1"/>
  <c r="H5" i="1"/>
  <c r="L5" i="1" s="1"/>
  <c r="K12" i="1"/>
  <c r="H12" i="1"/>
  <c r="L12" i="1" s="1"/>
  <c r="F27" i="6"/>
  <c r="E24" i="6"/>
  <c r="E30" i="6" s="1"/>
  <c r="I27" i="6"/>
  <c r="H24" i="6"/>
  <c r="H30" i="6" s="1"/>
  <c r="L24" i="6"/>
  <c r="N4" i="6"/>
  <c r="N24" i="6" s="1"/>
  <c r="K2" i="1"/>
  <c r="H2" i="1"/>
  <c r="M5" i="1"/>
  <c r="M12" i="1" l="1"/>
  <c r="L2" i="1"/>
  <c r="I21" i="4" l="1"/>
  <c r="I20" i="4"/>
  <c r="I15" i="4"/>
  <c r="H14" i="4"/>
  <c r="I13" i="4"/>
  <c r="I12" i="4"/>
  <c r="H11" i="4"/>
  <c r="I8" i="4"/>
  <c r="H7" i="4"/>
  <c r="I4" i="4"/>
  <c r="H3" i="4"/>
  <c r="F21" i="4"/>
  <c r="F20" i="4"/>
  <c r="F16" i="4"/>
  <c r="E15" i="4"/>
  <c r="F14" i="4"/>
  <c r="F13" i="4"/>
  <c r="E12" i="4"/>
  <c r="F9" i="4"/>
  <c r="E8" i="4"/>
  <c r="F5" i="4"/>
  <c r="E4" i="4"/>
  <c r="H24" i="4" l="1"/>
  <c r="E24" i="4"/>
  <c r="I27" i="4"/>
  <c r="H30" i="4" s="1"/>
  <c r="F27" i="4"/>
  <c r="E30" i="4" l="1"/>
  <c r="I12" i="1" l="1"/>
  <c r="G11" i="1"/>
  <c r="H11" i="1" s="1"/>
  <c r="L11" i="1" s="1"/>
  <c r="G9" i="1"/>
  <c r="H9" i="1" s="1"/>
  <c r="L9" i="1" s="1"/>
  <c r="G7" i="1"/>
  <c r="H7" i="1" s="1"/>
  <c r="L7" i="1" s="1"/>
  <c r="G6" i="1"/>
  <c r="I5" i="1"/>
  <c r="G4" i="1"/>
  <c r="H4" i="1" s="1"/>
  <c r="L4" i="1" s="1"/>
  <c r="G3" i="1"/>
  <c r="I2" i="1"/>
  <c r="M2" i="1" s="1"/>
  <c r="K6" i="1" l="1"/>
  <c r="H6" i="1"/>
  <c r="L6" i="1" s="1"/>
  <c r="K3" i="1"/>
  <c r="H3" i="1"/>
  <c r="I3" i="1" s="1"/>
  <c r="I11" i="1"/>
  <c r="K11" i="1"/>
  <c r="M11" i="1" s="1"/>
  <c r="I9" i="1"/>
  <c r="K9" i="1"/>
  <c r="M9" i="1" s="1"/>
  <c r="I7" i="1"/>
  <c r="K7" i="1"/>
  <c r="M7" i="1" s="1"/>
  <c r="I4" i="1"/>
  <c r="K4" i="1"/>
  <c r="M4" i="1" s="1"/>
  <c r="M6" i="1"/>
  <c r="G16" i="1"/>
  <c r="I6" i="1"/>
  <c r="K5" i="6" l="1"/>
  <c r="L5" i="6" s="1"/>
  <c r="O5" i="6" s="1"/>
  <c r="K5" i="4"/>
  <c r="L5" i="4" s="1"/>
  <c r="O5" i="4" s="1"/>
  <c r="I16" i="1"/>
  <c r="L3" i="1"/>
  <c r="H16" i="1"/>
  <c r="K9" i="6"/>
  <c r="L9" i="6" s="1"/>
  <c r="O9" i="6" s="1"/>
  <c r="K9" i="4"/>
  <c r="L9" i="4" s="1"/>
  <c r="O9" i="4" s="1"/>
  <c r="K16" i="1"/>
  <c r="L16" i="1" l="1"/>
  <c r="M3" i="1"/>
  <c r="M16" i="1"/>
  <c r="K13" i="4" l="1"/>
  <c r="L13" i="4" s="1"/>
  <c r="K13" i="6"/>
  <c r="L13" i="6" s="1"/>
  <c r="O13" i="6" l="1"/>
  <c r="O27" i="6" s="1"/>
  <c r="L27" i="6"/>
  <c r="O13" i="4"/>
  <c r="O27" i="4" s="1"/>
  <c r="L27" i="4"/>
  <c r="L30" i="4" l="1"/>
  <c r="P27" i="4"/>
  <c r="P27" i="6"/>
  <c r="L30" i="6"/>
</calcChain>
</file>

<file path=xl/sharedStrings.xml><?xml version="1.0" encoding="utf-8"?>
<sst xmlns="http://schemas.openxmlformats.org/spreadsheetml/2006/main" count="607" uniqueCount="267">
  <si>
    <t xml:space="preserve">Pres Leadership </t>
  </si>
  <si>
    <t>FAS</t>
  </si>
  <si>
    <t>Classified Administrator</t>
  </si>
  <si>
    <t>GU001</t>
  </si>
  <si>
    <t>Instruction</t>
  </si>
  <si>
    <t>Educational Administrator</t>
  </si>
  <si>
    <t>Student Affairs</t>
  </si>
  <si>
    <t>AREA</t>
  </si>
  <si>
    <t>POSITION</t>
  </si>
  <si>
    <t>GRADE</t>
  </si>
  <si>
    <t>FUNDING</t>
  </si>
  <si>
    <t>SALARY</t>
  </si>
  <si>
    <t>BENEFITS</t>
  </si>
  <si>
    <t>CLASSIFICATION</t>
  </si>
  <si>
    <t>I</t>
  </si>
  <si>
    <t>STEP</t>
  </si>
  <si>
    <t>C</t>
  </si>
  <si>
    <t>GU001/RP500</t>
  </si>
  <si>
    <t>N/A</t>
  </si>
  <si>
    <t>J</t>
  </si>
  <si>
    <t>K1</t>
  </si>
  <si>
    <t>D</t>
  </si>
  <si>
    <t>Associate VP, Instruction</t>
  </si>
  <si>
    <t>Associate VP, Student Affairs</t>
  </si>
  <si>
    <t>Program Manager, BA (Research Lab Tech)</t>
  </si>
  <si>
    <t>Program Manager, Branch Campuses (Arvin)</t>
  </si>
  <si>
    <t>Associate Dean, Instruction - Behavioral Science</t>
  </si>
  <si>
    <t>Associate Dean, Instruction - Social Science</t>
  </si>
  <si>
    <t>Associate Dean, Instruction - Health Science</t>
  </si>
  <si>
    <t>Director, Finance and Grants</t>
  </si>
  <si>
    <t>College Safety Officer Supervisor</t>
  </si>
  <si>
    <t>SUBTOTAL</t>
  </si>
  <si>
    <t>Range</t>
  </si>
  <si>
    <t>M</t>
  </si>
  <si>
    <t>L1</t>
  </si>
  <si>
    <t>L</t>
  </si>
  <si>
    <t>K</t>
  </si>
  <si>
    <t>H</t>
  </si>
  <si>
    <t>G</t>
  </si>
  <si>
    <t>F</t>
  </si>
  <si>
    <t>E</t>
  </si>
  <si>
    <t>B</t>
  </si>
  <si>
    <t>A</t>
  </si>
  <si>
    <t xml:space="preserve"> </t>
  </si>
  <si>
    <t>ADOPTED_BUDGET</t>
  </si>
  <si>
    <t>ADJUSTED_BUDGET</t>
  </si>
  <si>
    <t>YTD_ACTUAL</t>
  </si>
  <si>
    <t>NUM</t>
  </si>
  <si>
    <t>DEN</t>
  </si>
  <si>
    <t>INSTRUCTIONAL SALARIES</t>
  </si>
  <si>
    <t>INSTRUCTIONAL + NON-INST SALARIES</t>
  </si>
  <si>
    <t>Classified Salaries</t>
  </si>
  <si>
    <t>Other Expenditures</t>
  </si>
  <si>
    <t>EMPLOYEE BENEFITS INSTRUCTIONAL</t>
  </si>
  <si>
    <t>EMPLOYEE BENEFITS INST + NON-INST</t>
  </si>
  <si>
    <t>SUPPLIES &amp; MATERIALS</t>
  </si>
  <si>
    <t>OTHER OPERATING EXPENSE &amp; SERVICES (INSTRUCTIONAL)</t>
  </si>
  <si>
    <t>TOTAL OTHER OPERATING EXPENSE INST+ NON-INST</t>
  </si>
  <si>
    <t>EQUIPMENT REPLACEMENT</t>
  </si>
  <si>
    <t>Less Exclusions</t>
  </si>
  <si>
    <t>STUDENT TRAVEL</t>
  </si>
  <si>
    <t>RENTAL OF FACILITIES</t>
  </si>
  <si>
    <t>Total Current Instructional Cost</t>
  </si>
  <si>
    <t>Total Current Expense of Education</t>
  </si>
  <si>
    <t>Percentage of Instructional Cost</t>
  </si>
  <si>
    <t>FY22
NUM</t>
  </si>
  <si>
    <t>FY22 
ADOPTED_BUDGET</t>
  </si>
  <si>
    <t>FY22 
ADJUSTED_BUDGET</t>
  </si>
  <si>
    <t>FY22
DEN</t>
  </si>
  <si>
    <t>FY23
NUM</t>
  </si>
  <si>
    <t>FY23
DEN</t>
  </si>
  <si>
    <t>Academic Salaries</t>
  </si>
  <si>
    <t>FY23 Adopted + Proposed</t>
  </si>
  <si>
    <t>Proposed</t>
  </si>
  <si>
    <t xml:space="preserve">FY22 </t>
  </si>
  <si>
    <t>FY23</t>
  </si>
  <si>
    <t>TOTAL 
GU001 SALARY</t>
  </si>
  <si>
    <t>TOTAL 
GU001</t>
  </si>
  <si>
    <t>TOTAL 
GU001 BENEFITS</t>
  </si>
  <si>
    <t>EMPLOYEE CLASS</t>
  </si>
  <si>
    <t>DESC</t>
  </si>
  <si>
    <t>FIXED BENEFIT
MEDICAL
331
(Faculty $18,857.52
C/M $18,681.84)</t>
  </si>
  <si>
    <t>FIXED BENEFIT
OPEB - ARC
485
(1.96%)</t>
  </si>
  <si>
    <t>FIXED BENEFIT
VISION
490
($223.20)</t>
  </si>
  <si>
    <t>FIXED BENEFIT
LIFE
491
($87.00)</t>
  </si>
  <si>
    <t>FIXED BENEFIT
DENTAL
493
($1,318.24)</t>
  </si>
  <si>
    <t>FLEX BENEFIT
DEF BEN
519
(2.7%)</t>
  </si>
  <si>
    <t>FLEX BENEFIT
MEDICARE
906
(1.45%)</t>
  </si>
  <si>
    <t>FLEX BENEFIT
WKRS COMP
912
(1.066%)</t>
  </si>
  <si>
    <t>FLEX BENEFIT
LTD
913
(Classified
.990% 
F/M
$653.40)</t>
  </si>
  <si>
    <t>FLEX BENEFIT
UNEMP
914
(0.5%)</t>
  </si>
  <si>
    <t>FLEX BENEFIT
STRS
930
(19.1%)</t>
  </si>
  <si>
    <t>FLEX BENEFIT
OASDI
994
(6.20%)
$8,239.80 MAX</t>
  </si>
  <si>
    <t>FLEX BENEFIT
PERS
999
(25.37%)</t>
  </si>
  <si>
    <t>M2, M6</t>
  </si>
  <si>
    <t>Classified Mgmt, Confidential</t>
  </si>
  <si>
    <t>M1</t>
  </si>
  <si>
    <t>Educational Admin</t>
  </si>
  <si>
    <r>
      <rPr>
        <sz val="7"/>
        <rFont val="Arial"/>
        <family val="2"/>
      </rPr>
      <t>Revised 10/2022</t>
    </r>
  </si>
  <si>
    <r>
      <rPr>
        <sz val="7"/>
        <rFont val="Arial"/>
        <family val="2"/>
      </rPr>
      <t>KCCD Management Positions (Grade), 2022-2023 Page four</t>
    </r>
  </si>
  <si>
    <r>
      <rPr>
        <sz val="7"/>
        <rFont val="Arial"/>
        <family val="2"/>
      </rPr>
      <t>Managerial/Supervisory Position</t>
    </r>
  </si>
  <si>
    <r>
      <rPr>
        <sz val="7"/>
        <rFont val="Arial"/>
        <family val="2"/>
      </rPr>
      <t>**Classified Administrator Position</t>
    </r>
  </si>
  <si>
    <r>
      <rPr>
        <sz val="7"/>
        <rFont val="Arial"/>
        <family val="2"/>
      </rPr>
      <t>*Educational Administrator Position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</si>
  <si>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</si>
  <si>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Program Manager (COF)</t>
    </r>
  </si>
  <si>
    <r>
      <rPr>
        <sz val="10"/>
        <rFont val="Arial"/>
        <family val="2"/>
      </rPr>
      <t>Executive Director, Foundation</t>
    </r>
  </si>
  <si>
    <r>
      <rPr>
        <sz val="10"/>
        <rFont val="Arial"/>
        <family val="2"/>
      </rPr>
      <t>G</t>
    </r>
  </si>
  <si>
    <r>
      <rPr>
        <sz val="10"/>
        <rFont val="Arial"/>
        <family val="2"/>
      </rPr>
      <t>Safety and Security Manager**</t>
    </r>
  </si>
  <si>
    <r>
      <rPr>
        <sz val="10"/>
        <rFont val="Arial"/>
        <family val="2"/>
      </rPr>
      <t>Program Director (COF)**</t>
    </r>
  </si>
  <si>
    <r>
      <rPr>
        <sz val="10"/>
        <rFont val="Arial"/>
        <family val="2"/>
      </rPr>
      <t>H</t>
    </r>
  </si>
  <si>
    <r>
      <rPr>
        <sz val="10"/>
        <rFont val="Arial"/>
        <family val="2"/>
      </rPr>
      <t>Director, Maintenance &amp; Operations**</t>
    </r>
  </si>
  <si>
    <r>
      <rPr>
        <sz val="10"/>
        <rFont val="Arial"/>
        <family val="2"/>
      </rPr>
      <t>Director, Financial Aid*</t>
    </r>
  </si>
  <si>
    <r>
      <rPr>
        <sz val="10"/>
        <rFont val="Arial"/>
        <family val="2"/>
      </rPr>
      <t>Director, Enrollment Services**</t>
    </r>
  </si>
  <si>
    <r>
      <rPr>
        <sz val="10"/>
        <rFont val="Arial"/>
        <family val="2"/>
      </rPr>
      <t>Director, Communications &amp; Community Relations</t>
    </r>
  </si>
  <si>
    <r>
      <rPr>
        <sz val="10"/>
        <rFont val="Arial"/>
        <family val="2"/>
      </rPr>
      <t>I</t>
    </r>
  </si>
  <si>
    <r>
      <rPr>
        <sz val="10"/>
        <rFont val="Arial"/>
        <family val="2"/>
      </rPr>
      <t>Director, Student Success and Equity*</t>
    </r>
  </si>
  <si>
    <r>
      <rPr>
        <sz val="10"/>
        <rFont val="Arial"/>
        <family val="2"/>
      </rPr>
      <t>Director, Student Services**</t>
    </r>
  </si>
  <si>
    <r>
      <rPr>
        <sz val="10"/>
        <rFont val="Arial"/>
        <family val="2"/>
      </rPr>
      <t>Director, Student Programs and Athletics**</t>
    </r>
  </si>
  <si>
    <r>
      <rPr>
        <sz val="10"/>
        <rFont val="Arial"/>
        <family val="2"/>
      </rPr>
      <t>Director, Information Technology**</t>
    </r>
  </si>
  <si>
    <r>
      <rPr>
        <sz val="10"/>
        <rFont val="Arial"/>
        <family val="2"/>
      </rPr>
      <t>J</t>
    </r>
  </si>
  <si>
    <r>
      <rPr>
        <sz val="10"/>
        <rFont val="Arial"/>
        <family val="2"/>
      </rPr>
      <t>Executive Director, Maintenance and Operations**</t>
    </r>
  </si>
  <si>
    <r>
      <rPr>
        <sz val="10"/>
        <rFont val="Arial"/>
        <family val="2"/>
      </rPr>
      <t>Director, Institutional Research</t>
    </r>
  </si>
  <si>
    <r>
      <rPr>
        <sz val="10"/>
        <rFont val="Arial"/>
        <family val="2"/>
      </rPr>
      <t>Associate Dean, Health Careers*</t>
    </r>
  </si>
  <si>
    <r>
      <rPr>
        <sz val="10"/>
        <rFont val="Arial"/>
        <family val="2"/>
      </rPr>
      <t>K</t>
    </r>
  </si>
  <si>
    <r>
      <rPr>
        <sz val="10"/>
        <rFont val="Arial"/>
        <family val="2"/>
      </rPr>
      <t>Dean of Student Services &amp; Counseling</t>
    </r>
  </si>
  <si>
    <r>
      <rPr>
        <sz val="10"/>
        <rFont val="Arial"/>
        <family val="2"/>
      </rPr>
      <t>Dean of Instruction*</t>
    </r>
  </si>
  <si>
    <r>
      <rPr>
        <sz val="10"/>
        <rFont val="Arial"/>
        <family val="2"/>
      </rPr>
      <t>L</t>
    </r>
  </si>
  <si>
    <r>
      <rPr>
        <sz val="10"/>
        <rFont val="Arial"/>
        <family val="2"/>
      </rPr>
      <t>Vice President, Student Services*</t>
    </r>
  </si>
  <si>
    <r>
      <rPr>
        <sz val="10"/>
        <rFont val="Arial"/>
        <family val="2"/>
      </rPr>
      <t>Vice President, Instruction*</t>
    </r>
  </si>
  <si>
    <r>
      <rPr>
        <sz val="10"/>
        <rFont val="Arial"/>
        <family val="2"/>
      </rPr>
      <t>Vice President, Finance and Administrative Services**</t>
    </r>
  </si>
  <si>
    <r>
      <rPr>
        <sz val="10"/>
        <rFont val="Arial"/>
        <family val="2"/>
      </rPr>
      <t>N/A</t>
    </r>
  </si>
  <si>
    <r>
      <rPr>
        <sz val="10"/>
        <rFont val="Arial"/>
        <family val="2"/>
      </rPr>
      <t>President*</t>
    </r>
  </si>
  <si>
    <r>
      <rPr>
        <b/>
        <sz val="10"/>
        <color rgb="FFFFFFFF"/>
        <rFont val="Arial"/>
        <family val="2"/>
      </rPr>
      <t>Grade</t>
    </r>
  </si>
  <si>
    <r>
      <rPr>
        <b/>
        <sz val="10"/>
        <color rgb="FFFFFFFF"/>
        <rFont val="Arial"/>
        <family val="2"/>
      </rPr>
      <t>Porterville College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</si>
  <si>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</si>
  <si>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College Campus Manager, Kern River Valley</t>
    </r>
  </si>
  <si>
    <r>
      <rPr>
        <sz val="10"/>
        <rFont val="Arial"/>
        <family val="2"/>
      </rPr>
      <t>College Campus Manager, Eastern Sierra College Center</t>
    </r>
  </si>
  <si>
    <r>
      <rPr>
        <sz val="10"/>
        <rFont val="Arial"/>
        <family val="2"/>
      </rPr>
      <t>College Campus Manager, East Kern</t>
    </r>
  </si>
  <si>
    <r>
      <rPr>
        <sz val="10"/>
        <rFont val="Arial"/>
        <family val="2"/>
      </rPr>
      <t>College Campus Manager Continuing Ed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</si>
  <si>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</si>
  <si>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Child Development Center Site Supervisor</t>
    </r>
  </si>
  <si>
    <r>
      <rPr>
        <sz val="10"/>
        <rFont val="Arial"/>
        <family val="2"/>
      </rPr>
      <t>E</t>
    </r>
  </si>
  <si>
    <r>
      <rPr>
        <sz val="10"/>
        <rFont val="Arial"/>
        <family val="2"/>
      </rPr>
      <t>Child Development Center Program Manager</t>
    </r>
  </si>
  <si>
    <r>
      <rPr>
        <sz val="10"/>
        <rFont val="Arial"/>
        <family val="2"/>
      </rPr>
      <t>Director, Outreach Services*</t>
    </r>
  </si>
  <si>
    <r>
      <rPr>
        <sz val="10"/>
        <rFont val="Arial"/>
        <family val="2"/>
      </rPr>
      <t>Budget Analyst (COF)</t>
    </r>
  </si>
  <si>
    <r>
      <rPr>
        <sz val="10"/>
        <rFont val="Arial"/>
        <family val="2"/>
      </rPr>
      <t>Director, Public Relations and Institutional Advancement</t>
    </r>
  </si>
  <si>
    <r>
      <rPr>
        <sz val="10"/>
        <rFont val="Arial"/>
        <family val="2"/>
      </rPr>
      <t>Director, Equity &amp; Inclusion</t>
    </r>
  </si>
  <si>
    <r>
      <rPr>
        <sz val="10"/>
        <rFont val="Arial"/>
        <family val="2"/>
      </rPr>
      <t>Director, Eastern Sierra College Center*</t>
    </r>
  </si>
  <si>
    <r>
      <rPr>
        <sz val="10"/>
        <rFont val="Arial"/>
        <family val="2"/>
      </rPr>
      <t>Director, East Kern/Kern River Valley*</t>
    </r>
  </si>
  <si>
    <r>
      <rPr>
        <sz val="10"/>
        <rFont val="Arial"/>
        <family val="2"/>
      </rPr>
      <t>Director, Distance Education*</t>
    </r>
  </si>
  <si>
    <r>
      <rPr>
        <sz val="10"/>
        <rFont val="Arial"/>
        <family val="2"/>
      </rPr>
      <t>Athletic Director*</t>
    </r>
  </si>
  <si>
    <r>
      <rPr>
        <sz val="10"/>
        <rFont val="Arial"/>
        <family val="2"/>
      </rPr>
      <t>Director, Counseling and Student Success*</t>
    </r>
  </si>
  <si>
    <r>
      <rPr>
        <sz val="10"/>
        <rFont val="Arial"/>
        <family val="2"/>
      </rPr>
      <t>Director, Admissions and Records and Financial Aid**</t>
    </r>
  </si>
  <si>
    <r>
      <rPr>
        <sz val="10"/>
        <rFont val="Arial"/>
        <family val="2"/>
      </rPr>
      <t>Director, ACCESS Programs*</t>
    </r>
  </si>
  <si>
    <r>
      <rPr>
        <sz val="10"/>
        <rFont val="Arial"/>
        <family val="2"/>
      </rPr>
      <t>Executive Director, Maintenance &amp; Operations**</t>
    </r>
  </si>
  <si>
    <r>
      <rPr>
        <sz val="10"/>
        <rFont val="Arial"/>
        <family val="2"/>
      </rPr>
      <t>Director of Institutional Research**</t>
    </r>
  </si>
  <si>
    <r>
      <rPr>
        <sz val="10"/>
        <rFont val="Arial"/>
        <family val="2"/>
      </rPr>
      <t>Dean of Enrollment and Retention *</t>
    </r>
  </si>
  <si>
    <r>
      <rPr>
        <sz val="10"/>
        <rFont val="Arial"/>
        <family val="2"/>
      </rPr>
      <t>Dean, Career Technical Education*</t>
    </r>
  </si>
  <si>
    <r>
      <rPr>
        <b/>
        <sz val="10"/>
        <color rgb="FFFFFFFF"/>
        <rFont val="Arial"/>
        <family val="2"/>
      </rPr>
      <t>Cerro Coso College</t>
    </r>
  </si>
  <si>
    <r>
      <rPr>
        <sz val="6.5"/>
        <rFont val="Arial"/>
        <family val="2"/>
      </rPr>
      <t>Managerial/Supervisory Position</t>
    </r>
  </si>
  <si>
    <r>
      <rPr>
        <sz val="6.5"/>
        <rFont val="Arial"/>
        <family val="2"/>
      </rPr>
      <t>**Classified Administrator Position</t>
    </r>
  </si>
  <si>
    <r>
      <rPr>
        <sz val="6.5"/>
        <rFont val="Arial"/>
        <family val="2"/>
      </rPr>
      <t>*Educational Administrator Position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</si>
  <si>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</si>
  <si>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Site Supervisor Cal-SOAP (COF)</t>
    </r>
  </si>
  <si>
    <r>
      <rPr>
        <sz val="10"/>
        <rFont val="Arial"/>
        <family val="2"/>
      </rPr>
      <t>Financial Aid Supervisor</t>
    </r>
  </si>
  <si>
    <r>
      <rPr>
        <sz val="10"/>
        <rFont val="Arial"/>
        <family val="2"/>
      </rPr>
      <t>Donor Relations Coordinator</t>
    </r>
  </si>
  <si>
    <r>
      <rPr>
        <sz val="10"/>
        <rFont val="Arial"/>
        <family val="2"/>
      </rPr>
      <t>Custodial Services Evening Assistant Supervisor</t>
    </r>
  </si>
  <si>
    <r>
      <rPr>
        <sz val="10"/>
        <rFont val="Arial"/>
        <family val="2"/>
      </rPr>
      <t>Food Services Assistant Manager</t>
    </r>
  </si>
  <si>
    <r>
      <rPr>
        <sz val="10"/>
        <rFont val="Arial"/>
        <family val="2"/>
      </rPr>
      <t>Custodial Services Supervisor</t>
    </r>
  </si>
  <si>
    <r>
      <rPr>
        <sz val="10"/>
        <rFont val="Arial"/>
        <family val="2"/>
      </rPr>
      <t>Scholarship Manager, Financial Aid</t>
    </r>
  </si>
  <si>
    <r>
      <rPr>
        <sz val="10"/>
        <rFont val="Arial"/>
        <family val="2"/>
      </rPr>
      <t>Operations Manager</t>
    </r>
  </si>
  <si>
    <r>
      <rPr>
        <sz val="10"/>
        <rFont val="Arial"/>
        <family val="2"/>
      </rPr>
      <t>Manager, Financial Information</t>
    </r>
  </si>
  <si>
    <r>
      <rPr>
        <sz val="10"/>
        <rFont val="Arial"/>
        <family val="2"/>
      </rPr>
      <t>Alumni and Donor Relations Manager</t>
    </r>
  </si>
  <si>
    <r>
      <rPr>
        <sz val="10"/>
        <rFont val="Arial"/>
        <family val="2"/>
      </rPr>
      <t>Manager of Veteran Services &amp; Programs</t>
    </r>
  </si>
  <si>
    <r>
      <rPr>
        <sz val="10"/>
        <rFont val="Arial"/>
        <family val="2"/>
      </rPr>
      <t>Communications &amp; Marketing Manager</t>
    </r>
  </si>
  <si>
    <r>
      <rPr>
        <sz val="10"/>
        <rFont val="Arial"/>
        <family val="2"/>
      </rPr>
      <t>F</t>
    </r>
  </si>
  <si>
    <r>
      <rPr>
        <sz val="10"/>
        <rFont val="Arial"/>
        <family val="2"/>
      </rPr>
      <t>Mental Health Clinician**</t>
    </r>
  </si>
  <si>
    <r>
      <rPr>
        <sz val="10"/>
        <rFont val="Arial"/>
        <family val="2"/>
      </rPr>
      <t>Assistant Director, Information Technology</t>
    </r>
  </si>
  <si>
    <r>
      <rPr>
        <sz val="10"/>
        <rFont val="Arial"/>
        <family val="2"/>
      </rPr>
      <t>Assistant Director, College Safety**</t>
    </r>
  </si>
  <si>
    <r>
      <rPr>
        <sz val="10"/>
        <rFont val="Arial"/>
        <family val="2"/>
      </rPr>
      <t>Maintenance &amp; Operations Manager</t>
    </r>
  </si>
  <si>
    <r>
      <rPr>
        <sz val="10"/>
        <rFont val="Arial"/>
        <family val="2"/>
      </rPr>
      <t>Food Services Manager</t>
    </r>
  </si>
  <si>
    <r>
      <rPr>
        <sz val="10"/>
        <rFont val="Arial"/>
        <family val="2"/>
      </rPr>
      <t>Financial Aid Assistant Director</t>
    </r>
  </si>
  <si>
    <r>
      <rPr>
        <sz val="10"/>
        <rFont val="Arial"/>
        <family val="2"/>
      </rPr>
      <t>Director, Marketing**</t>
    </r>
  </si>
  <si>
    <r>
      <rPr>
        <sz val="10"/>
        <rFont val="Arial"/>
        <family val="2"/>
      </rPr>
      <t>College and Community Events Manager</t>
    </r>
  </si>
  <si>
    <r>
      <rPr>
        <sz val="10"/>
        <rFont val="Arial"/>
        <family val="2"/>
      </rPr>
      <t>Auxiliary Services Manager</t>
    </r>
  </si>
  <si>
    <r>
      <rPr>
        <sz val="10"/>
        <rFont val="Arial"/>
        <family val="2"/>
      </rPr>
      <t>Assistant Director, Student Life</t>
    </r>
  </si>
  <si>
    <r>
      <rPr>
        <sz val="10"/>
        <rFont val="Arial"/>
        <family val="2"/>
      </rPr>
      <t>Assistant Director, Financial Aid**</t>
    </r>
  </si>
  <si>
    <r>
      <rPr>
        <sz val="10"/>
        <rFont val="Arial"/>
        <family val="2"/>
      </rPr>
      <t>Assistant Director, EOP&amp;S*</t>
    </r>
  </si>
  <si>
    <r>
      <rPr>
        <sz val="10"/>
        <rFont val="Arial"/>
        <family val="2"/>
      </rPr>
      <t>Assistant Director, Admissions &amp; Records**</t>
    </r>
  </si>
  <si>
    <r>
      <rPr>
        <sz val="10"/>
        <rFont val="Arial"/>
        <family val="2"/>
      </rPr>
      <t>Assistant Director, Academic Technology</t>
    </r>
  </si>
  <si>
    <r>
      <rPr>
        <sz val="10"/>
        <rFont val="Arial"/>
        <family val="2"/>
      </rPr>
      <t>Accounting Manager, Foundation**</t>
    </r>
  </si>
  <si>
    <r>
      <rPr>
        <sz val="10"/>
        <rFont val="Arial"/>
        <family val="2"/>
      </rPr>
      <t>Director, Fire Technology*</t>
    </r>
  </si>
  <si>
    <r>
      <rPr>
        <sz val="10"/>
        <rFont val="Arial"/>
        <family val="2"/>
      </rPr>
      <t>Director, Career &amp; Education Pathways **</t>
    </r>
  </si>
  <si>
    <r>
      <rPr>
        <sz val="10"/>
        <rFont val="Arial"/>
        <family val="2"/>
      </rPr>
      <t>Construction Project Manager</t>
    </r>
  </si>
  <si>
    <r>
      <rPr>
        <sz val="10"/>
        <rFont val="Arial"/>
        <family val="2"/>
      </rPr>
      <t>Director, Transfer Pathways</t>
    </r>
  </si>
  <si>
    <r>
      <rPr>
        <sz val="10"/>
        <rFont val="Arial"/>
        <family val="2"/>
      </rPr>
      <t>Director, Student Success &amp; Technology</t>
    </r>
  </si>
  <si>
    <r>
      <rPr>
        <sz val="10"/>
        <rFont val="Arial"/>
        <family val="2"/>
      </rPr>
      <t>Director, Student Life*</t>
    </r>
  </si>
  <si>
    <r>
      <rPr>
        <sz val="10"/>
        <rFont val="Arial"/>
        <family val="2"/>
      </rPr>
      <t>Director, Public Safety Program*</t>
    </r>
  </si>
  <si>
    <r>
      <rPr>
        <sz val="10"/>
        <rFont val="Arial"/>
        <family val="2"/>
      </rPr>
      <t>Director, International Student Programs</t>
    </r>
  </si>
  <si>
    <r>
      <rPr>
        <sz val="10"/>
        <rFont val="Arial"/>
        <family val="2"/>
      </rPr>
      <t>Director, Grants/Resources Development**</t>
    </r>
  </si>
  <si>
    <r>
      <rPr>
        <sz val="10"/>
        <rFont val="Arial"/>
        <family val="2"/>
      </rPr>
      <t>Director, DSP&amp;S and Counseling*</t>
    </r>
  </si>
  <si>
    <r>
      <rPr>
        <sz val="10"/>
        <rFont val="Arial"/>
        <family val="2"/>
      </rPr>
      <t>Director, Communication and Community Relations</t>
    </r>
  </si>
  <si>
    <r>
      <rPr>
        <sz val="10"/>
        <rFont val="Arial"/>
        <family val="2"/>
      </rPr>
      <t>Director, Academic Support Services**</t>
    </r>
  </si>
  <si>
    <r>
      <rPr>
        <sz val="10"/>
        <rFont val="Arial"/>
        <family val="2"/>
      </rPr>
      <t>Associate Director, Athletics*</t>
    </r>
  </si>
  <si>
    <r>
      <rPr>
        <sz val="10"/>
        <rFont val="Arial"/>
        <family val="2"/>
      </rPr>
      <t>Executive Director, Rural Initiatives *</t>
    </r>
  </si>
  <si>
    <r>
      <rPr>
        <sz val="10"/>
        <rFont val="Arial"/>
        <family val="2"/>
      </rPr>
      <t>Executive Director, Outreach and Dual Enrollment*</t>
    </r>
  </si>
  <si>
    <r>
      <rPr>
        <sz val="10"/>
        <rFont val="Arial"/>
        <family val="2"/>
      </rPr>
      <t>Executive Director, Extended Opportunity Programs and Services (EOP&amp;S), CARE, CalWORKs*</t>
    </r>
  </si>
  <si>
    <r>
      <rPr>
        <sz val="10"/>
        <rFont val="Arial"/>
        <family val="2"/>
      </rPr>
      <t>Executive Director, Information Technology Services**</t>
    </r>
  </si>
  <si>
    <r>
      <rPr>
        <sz val="10"/>
        <rFont val="Arial"/>
        <family val="2"/>
      </rPr>
      <t>Executive Director, Government Relations and Development**</t>
    </r>
  </si>
  <si>
    <r>
      <rPr>
        <sz val="10"/>
        <rFont val="Arial"/>
        <family val="2"/>
      </rPr>
      <t>Executive Director, Financial Aid and Scholarships*</t>
    </r>
  </si>
  <si>
    <r>
      <rPr>
        <sz val="10"/>
        <rFont val="Arial"/>
        <family val="2"/>
      </rPr>
      <t>Executive Director, Enrollment Systems and Integrated Support*</t>
    </r>
  </si>
  <si>
    <r>
      <rPr>
        <sz val="10"/>
        <rFont val="Arial"/>
        <family val="2"/>
      </rPr>
      <t>Executive Director of College Safety**</t>
    </r>
  </si>
  <si>
    <r>
      <rPr>
        <sz val="10"/>
        <rFont val="Arial"/>
        <family val="2"/>
      </rPr>
      <t>Executive Director for Facilities and Operations**</t>
    </r>
  </si>
  <si>
    <r>
      <rPr>
        <sz val="10"/>
        <rFont val="Arial"/>
        <family val="2"/>
      </rPr>
      <t>Director, Institutional Research**</t>
    </r>
  </si>
  <si>
    <r>
      <rPr>
        <sz val="10"/>
        <rFont val="Arial"/>
        <family val="2"/>
      </rPr>
      <t>Director, Health and Wellness Center*</t>
    </r>
  </si>
  <si>
    <r>
      <rPr>
        <sz val="10"/>
        <rFont val="Arial"/>
        <family val="2"/>
      </rPr>
      <t>Executive Director of the Bakersfield College Foundation**</t>
    </r>
  </si>
  <si>
    <r>
      <rPr>
        <sz val="10"/>
        <rFont val="Arial"/>
        <family val="2"/>
      </rPr>
      <t>Dean of Institutional Effectiveness</t>
    </r>
  </si>
  <si>
    <r>
      <rPr>
        <sz val="10"/>
        <rFont val="Arial"/>
        <family val="2"/>
      </rPr>
      <t>K-1</t>
    </r>
  </si>
  <si>
    <r>
      <rPr>
        <sz val="10"/>
        <rFont val="Arial"/>
        <family val="2"/>
      </rPr>
      <t>Dean, Student Success and Counseling*</t>
    </r>
  </si>
  <si>
    <r>
      <rPr>
        <sz val="10"/>
        <rFont val="Arial"/>
        <family val="2"/>
      </rPr>
      <t>Dean, Students*</t>
    </r>
  </si>
  <si>
    <r>
      <rPr>
        <sz val="10"/>
        <rFont val="Arial"/>
        <family val="2"/>
      </rPr>
      <t>Dean, Nursing/Allied Health*</t>
    </r>
  </si>
  <si>
    <r>
      <rPr>
        <sz val="10"/>
        <rFont val="Arial"/>
        <family val="2"/>
      </rPr>
      <t>Dean of Instruction, Kinesiology &amp; Athletics*</t>
    </r>
  </si>
  <si>
    <r>
      <rPr>
        <sz val="10"/>
        <rFont val="Arial"/>
        <family val="2"/>
      </rPr>
      <t>Associate Vice President**</t>
    </r>
  </si>
  <si>
    <r>
      <rPr>
        <sz val="10"/>
        <rFont val="Arial"/>
        <family val="2"/>
      </rPr>
      <t>L-1</t>
    </r>
  </si>
  <si>
    <r>
      <rPr>
        <b/>
        <sz val="10"/>
        <color rgb="FFFFFFFF"/>
        <rFont val="Arial"/>
        <family val="2"/>
      </rPr>
      <t>Bakersfield College</t>
    </r>
  </si>
  <si>
    <r>
      <rPr>
        <sz val="10"/>
        <rFont val="Arial"/>
        <family val="2"/>
      </rPr>
      <t>Building Facility Manager</t>
    </r>
  </si>
  <si>
    <r>
      <rPr>
        <sz val="10"/>
        <rFont val="Arial"/>
        <family val="2"/>
      </rPr>
      <t>Assistant to the Chancellor</t>
    </r>
  </si>
  <si>
    <r>
      <rPr>
        <sz val="10"/>
        <rFont val="Arial"/>
        <family val="2"/>
      </rPr>
      <t>Executive Assistant, Chancellor's Office</t>
    </r>
  </si>
  <si>
    <r>
      <rPr>
        <sz val="10"/>
        <rFont val="Arial"/>
        <family val="2"/>
      </rPr>
      <t>Purchasing and Contracts Manager**</t>
    </r>
  </si>
  <si>
    <r>
      <rPr>
        <sz val="10"/>
        <rFont val="Arial"/>
        <family val="2"/>
      </rPr>
      <t>Payroll Manager</t>
    </r>
  </si>
  <si>
    <r>
      <rPr>
        <sz val="10"/>
        <rFont val="Arial"/>
        <family val="2"/>
      </rPr>
      <t>Manager, Human Resources</t>
    </r>
  </si>
  <si>
    <r>
      <rPr>
        <sz val="10"/>
        <rFont val="Arial"/>
        <family val="2"/>
      </rPr>
      <t>IT Customer Support Manager</t>
    </r>
  </si>
  <si>
    <r>
      <rPr>
        <sz val="10"/>
        <rFont val="Arial"/>
        <family val="2"/>
      </rPr>
      <t>Enterpriser IT Project Manager</t>
    </r>
  </si>
  <si>
    <r>
      <rPr>
        <sz val="10"/>
        <rFont val="Arial"/>
        <family val="2"/>
      </rPr>
      <t>Budget Analyst</t>
    </r>
  </si>
  <si>
    <r>
      <rPr>
        <sz val="10"/>
        <rFont val="Arial"/>
        <family val="2"/>
      </rPr>
      <t>Accounting Manager, Accounting</t>
    </r>
  </si>
  <si>
    <r>
      <rPr>
        <sz val="10"/>
        <rFont val="Arial"/>
        <family val="2"/>
      </rPr>
      <t>Accounting Manager (Porterville College)</t>
    </r>
  </si>
  <si>
    <r>
      <rPr>
        <sz val="10"/>
        <rFont val="Arial"/>
        <family val="2"/>
      </rPr>
      <t>Accounting Manager (Cerro Coso College)</t>
    </r>
  </si>
  <si>
    <r>
      <rPr>
        <sz val="10"/>
        <rFont val="Arial"/>
        <family val="2"/>
      </rPr>
      <t>Accounting Manager (Bakersfield College)</t>
    </r>
  </si>
  <si>
    <r>
      <rPr>
        <sz val="10"/>
        <rFont val="Arial"/>
        <family val="2"/>
      </rPr>
      <t>Director, Workforce Development Programs (COF)**</t>
    </r>
  </si>
  <si>
    <r>
      <rPr>
        <sz val="10"/>
        <rFont val="Arial"/>
        <family val="2"/>
      </rPr>
      <t>Director, Economic Development and Corporate Training**</t>
    </r>
  </si>
  <si>
    <r>
      <rPr>
        <sz val="10"/>
        <rFont val="Arial"/>
        <family val="2"/>
      </rPr>
      <t>Assistant Director, Human Resources</t>
    </r>
  </si>
  <si>
    <r>
      <rPr>
        <sz val="10"/>
        <rFont val="Arial"/>
        <family val="2"/>
      </rPr>
      <t>Director, Programs and Compliance Economic &amp; Workforce Development</t>
    </r>
  </si>
  <si>
    <r>
      <rPr>
        <sz val="10"/>
        <rFont val="Arial"/>
        <family val="2"/>
      </rPr>
      <t>Director, Outreach Services**</t>
    </r>
  </si>
  <si>
    <r>
      <rPr>
        <sz val="10"/>
        <rFont val="Arial"/>
        <family val="2"/>
      </rPr>
      <t>Associate Director, Enterprise Applications**</t>
    </r>
  </si>
  <si>
    <r>
      <rPr>
        <sz val="10"/>
        <rFont val="Arial"/>
        <family val="2"/>
      </rPr>
      <t>Internal Auditor**</t>
    </r>
  </si>
  <si>
    <r>
      <rPr>
        <sz val="10"/>
        <rFont val="Arial"/>
        <family val="2"/>
      </rPr>
      <t>Executive Director, Risk Assessment and Management**</t>
    </r>
  </si>
  <si>
    <r>
      <rPr>
        <sz val="10"/>
        <rFont val="Arial"/>
        <family val="2"/>
      </rPr>
      <t>Executive Director, Economic Development and Corporate Training**</t>
    </r>
  </si>
  <si>
    <r>
      <rPr>
        <sz val="10"/>
        <rFont val="Arial"/>
        <family val="2"/>
      </rPr>
      <t>Director, IT Security**</t>
    </r>
  </si>
  <si>
    <r>
      <rPr>
        <sz val="10"/>
        <rFont val="Arial"/>
        <family val="2"/>
      </rPr>
      <t>Director, IT Infrastructure**</t>
    </r>
  </si>
  <si>
    <r>
      <rPr>
        <sz val="10"/>
        <rFont val="Arial"/>
        <family val="2"/>
      </rPr>
      <t>Director, Institutional Research &amp; Reporting**</t>
    </r>
  </si>
  <si>
    <r>
      <rPr>
        <sz val="10"/>
        <rFont val="Arial"/>
        <family val="2"/>
      </rPr>
      <t>Director, Human Resources**</t>
    </r>
  </si>
  <si>
    <r>
      <rPr>
        <sz val="10"/>
        <rFont val="Arial"/>
        <family val="2"/>
      </rPr>
      <t>Director, Enterprise Applications</t>
    </r>
  </si>
  <si>
    <r>
      <rPr>
        <sz val="10"/>
        <rFont val="Arial"/>
        <family val="2"/>
      </rPr>
      <t>Director, Accounting Services**</t>
    </r>
  </si>
  <si>
    <r>
      <rPr>
        <sz val="10"/>
        <rFont val="Arial"/>
        <family val="2"/>
      </rPr>
      <t>Dean, Economic and Workforce Development**</t>
    </r>
  </si>
  <si>
    <r>
      <rPr>
        <sz val="10"/>
        <rFont val="Arial"/>
        <family val="2"/>
      </rPr>
      <t>Deputy Chief Information Officer</t>
    </r>
  </si>
  <si>
    <r>
      <rPr>
        <sz val="10"/>
        <rFont val="Arial"/>
        <family val="2"/>
      </rPr>
      <t>Associate Vice Chancellor, Planning and Educational Technology***</t>
    </r>
  </si>
  <si>
    <r>
      <rPr>
        <sz val="10"/>
        <rFont val="Arial"/>
        <family val="2"/>
      </rPr>
      <t>Associate Vice Chancellor, Enrollment Management Officer***</t>
    </r>
  </si>
  <si>
    <r>
      <rPr>
        <sz val="10"/>
        <rFont val="Arial"/>
        <family val="2"/>
      </rPr>
      <t>Associate Vice Chancellor, Construction &amp; Facilities Planning**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</si>
  <si>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</si>
  <si>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General Counsel**</t>
    </r>
  </si>
  <si>
    <r>
      <rPr>
        <sz val="10"/>
        <rFont val="Arial"/>
        <family val="2"/>
      </rPr>
      <t>Chief Information Officer**</t>
    </r>
  </si>
  <si>
    <r>
      <rPr>
        <sz val="10"/>
        <rFont val="Arial"/>
        <family val="2"/>
      </rPr>
      <t>Chancellor*</t>
    </r>
  </si>
  <si>
    <r>
      <rPr>
        <b/>
        <sz val="10"/>
        <color rgb="FFFFFFFF"/>
        <rFont val="Arial"/>
        <family val="2"/>
      </rPr>
      <t>District Office</t>
    </r>
  </si>
  <si>
    <r>
      <rPr>
        <b/>
        <sz val="10"/>
        <rFont val="Arial"/>
        <family val="2"/>
      </rPr>
      <t>2022-23</t>
    </r>
  </si>
  <si>
    <r>
      <rPr>
        <b/>
        <sz val="10"/>
        <rFont val="Arial"/>
        <family val="2"/>
      </rPr>
      <t>Management Employee Listing (Grade)</t>
    </r>
  </si>
  <si>
    <r>
      <rPr>
        <b/>
        <sz val="15.5"/>
        <rFont val="Arial"/>
        <family val="2"/>
      </rPr>
      <t>Kern Community College District</t>
    </r>
  </si>
  <si>
    <t>ADJUSTED Percentage of Instructional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</si>
</sst>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"/>
    <numFmt numFmtId="165" formatCode="#,##0.00%"/>
    <numFmt numFmtId="166" formatCode="_(* #,##0.00000_);_(* \(#,##0.00000\);_(* &quot;-&quot;??_);_(@_)"/>
    <numFmt numFmtId="167" formatCode="0.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.5"/>
      <color rgb="FF343334"/>
      <name val="IBM Plex Sans"/>
      <family val="2"/>
    </font>
    <font>
      <b/>
      <sz val="14"/>
      <color rgb="FF343334"/>
      <name val="IBM Plex Sans"/>
      <family val="2"/>
    </font>
    <font>
      <b/>
      <sz val="10.5"/>
      <color rgb="FF343334"/>
      <name val="IBM Plex Sans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color theme="0"/>
      <name val="IBM Plex Sans"/>
      <family val="2"/>
    </font>
    <font>
      <sz val="8"/>
      <color rgb="FF333333"/>
      <name val="Arial"/>
      <family val="2"/>
    </font>
    <font>
      <sz val="10"/>
      <color rgb="FF000000"/>
      <name val="Times New Roman"/>
      <family val="1"/>
    </font>
    <font>
      <sz val="7"/>
      <name val="Arial"/>
      <family val="2"/>
    </font>
    <font>
      <b/>
      <sz val="10"/>
      <color rgb="FFFFFFFF"/>
      <name val="Arial"/>
      <family val="2"/>
    </font>
    <font>
      <sz val="6.5"/>
      <name val="Arial"/>
      <family val="2"/>
    </font>
    <font>
      <b/>
      <sz val="15.5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AEAEA"/>
      </patternFill>
    </fill>
    <fill>
      <patternFill patternType="solid">
        <fgColor rgb="FFFFFF00"/>
        <bgColor indexed="64"/>
      </patternFill>
    </fill>
    <fill>
      <patternFill patternType="solid">
        <fgColor rgb="FFE7E5E5"/>
      </patternFill>
    </fill>
    <fill>
      <patternFill patternType="solid">
        <f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/>
      <top/>
      <bottom/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1C1C1"/>
      </left>
      <right style="thin">
        <color rgb="FFC1C1C1"/>
      </right>
      <top/>
      <bottom/>
      <diagonal/>
    </border>
    <border>
      <left/>
      <right style="thin">
        <color rgb="FFC2C2C2"/>
      </right>
      <top/>
      <bottom/>
      <diagonal/>
    </border>
    <border>
      <left/>
      <right style="thin">
        <color rgb="FFC2C2C2"/>
      </right>
      <top style="thin">
        <color rgb="FF000000"/>
      </top>
      <bottom/>
      <diagonal/>
    </border>
    <border>
      <left style="thin">
        <color rgb="FFC2C2C2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4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43" fontId="4" fillId="0" borderId="0" xfId="1" applyFont="1"/>
    <xf numFmtId="0" fontId="2" fillId="0" borderId="0" xfId="0" applyFont="1" applyAlignment="1">
      <alignment horizontal="center"/>
    </xf>
    <xf numFmtId="43" fontId="0" fillId="0" borderId="0" xfId="1" applyFont="1"/>
    <xf numFmtId="43" fontId="4" fillId="0" borderId="1" xfId="1" applyFont="1" applyBorder="1"/>
    <xf numFmtId="43" fontId="5" fillId="0" borderId="1" xfId="1" applyFont="1" applyBorder="1"/>
    <xf numFmtId="0" fontId="7" fillId="3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right" vertical="top"/>
    </xf>
    <xf numFmtId="164" fontId="7" fillId="0" borderId="4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165" fontId="7" fillId="0" borderId="4" xfId="0" applyNumberFormat="1" applyFont="1" applyBorder="1" applyAlignment="1">
      <alignment horizontal="right" vertical="top"/>
    </xf>
    <xf numFmtId="0" fontId="7" fillId="3" borderId="2" xfId="0" applyFont="1" applyFill="1" applyBorder="1" applyAlignment="1">
      <alignment horizontal="center" vertical="top" wrapText="1"/>
    </xf>
    <xf numFmtId="43" fontId="7" fillId="3" borderId="3" xfId="1" applyFont="1" applyFill="1" applyBorder="1" applyAlignment="1">
      <alignment horizontal="center" vertical="top" wrapText="1"/>
    </xf>
    <xf numFmtId="43" fontId="0" fillId="0" borderId="1" xfId="1" applyFont="1" applyBorder="1"/>
    <xf numFmtId="166" fontId="0" fillId="0" borderId="0" xfId="1" applyNumberFormat="1" applyFont="1"/>
    <xf numFmtId="0" fontId="9" fillId="3" borderId="2" xfId="0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13" fillId="5" borderId="5" xfId="0" applyNumberFormat="1" applyFont="1" applyFill="1" applyBorder="1" applyAlignment="1">
      <alignment horizontal="center" vertical="top" wrapText="1"/>
    </xf>
    <xf numFmtId="2" fontId="4" fillId="0" borderId="0" xfId="0" applyNumberFormat="1" applyFont="1"/>
    <xf numFmtId="167" fontId="4" fillId="0" borderId="0" xfId="0" applyNumberFormat="1" applyFont="1"/>
    <xf numFmtId="0" fontId="14" fillId="0" borderId="0" xfId="5" applyAlignment="1">
      <alignment horizontal="left" vertical="top"/>
    </xf>
    <xf numFmtId="0" fontId="14" fillId="0" borderId="0" xfId="5" applyAlignment="1">
      <alignment horizontal="left" wrapText="1"/>
    </xf>
    <xf numFmtId="0" fontId="15" fillId="0" borderId="0" xfId="5" applyFont="1" applyAlignment="1">
      <alignment horizontal="left" vertical="top" wrapText="1"/>
    </xf>
    <xf numFmtId="0" fontId="14" fillId="0" borderId="6" xfId="5" applyBorder="1" applyAlignment="1">
      <alignment horizontal="left" vertical="center" wrapText="1"/>
    </xf>
    <xf numFmtId="0" fontId="15" fillId="0" borderId="6" xfId="5" applyFont="1" applyBorder="1" applyAlignment="1">
      <alignment horizontal="left" vertical="top" wrapText="1"/>
    </xf>
    <xf numFmtId="0" fontId="10" fillId="0" borderId="7" xfId="5" applyFont="1" applyBorder="1" applyAlignment="1">
      <alignment horizontal="center" vertical="top" wrapText="1"/>
    </xf>
    <xf numFmtId="0" fontId="10" fillId="0" borderId="7" xfId="5" applyFont="1" applyBorder="1" applyAlignment="1">
      <alignment horizontal="left" vertical="top" wrapText="1"/>
    </xf>
    <xf numFmtId="0" fontId="10" fillId="0" borderId="8" xfId="5" applyFont="1" applyBorder="1" applyAlignment="1">
      <alignment horizontal="center" vertical="top" wrapText="1"/>
    </xf>
    <xf numFmtId="0" fontId="10" fillId="0" borderId="8" xfId="5" applyFont="1" applyBorder="1" applyAlignment="1">
      <alignment horizontal="left" vertical="top" wrapText="1"/>
    </xf>
    <xf numFmtId="0" fontId="11" fillId="6" borderId="9" xfId="5" applyFont="1" applyFill="1" applyBorder="1" applyAlignment="1">
      <alignment horizontal="center" vertical="top" wrapText="1"/>
    </xf>
    <xf numFmtId="0" fontId="11" fillId="6" borderId="10" xfId="5" applyFont="1" applyFill="1" applyBorder="1" applyAlignment="1">
      <alignment horizontal="left" vertical="top" wrapText="1"/>
    </xf>
    <xf numFmtId="0" fontId="10" fillId="0" borderId="11" xfId="5" applyFont="1" applyBorder="1" applyAlignment="1">
      <alignment horizontal="center" vertical="top" wrapText="1"/>
    </xf>
    <xf numFmtId="0" fontId="10" fillId="0" borderId="11" xfId="5" applyFont="1" applyBorder="1" applyAlignment="1">
      <alignment horizontal="left" vertical="top" wrapText="1"/>
    </xf>
    <xf numFmtId="0" fontId="17" fillId="0" borderId="0" xfId="5" applyFont="1" applyAlignment="1">
      <alignment horizontal="left" vertical="top" wrapText="1"/>
    </xf>
    <xf numFmtId="0" fontId="17" fillId="0" borderId="6" xfId="5" applyFont="1" applyBorder="1" applyAlignment="1">
      <alignment horizontal="left" vertical="top" wrapText="1"/>
    </xf>
    <xf numFmtId="0" fontId="11" fillId="6" borderId="12" xfId="5" applyFont="1" applyFill="1" applyBorder="1" applyAlignment="1">
      <alignment horizontal="center" vertical="top" wrapText="1"/>
    </xf>
    <xf numFmtId="0" fontId="11" fillId="6" borderId="12" xfId="5" applyFont="1" applyFill="1" applyBorder="1" applyAlignment="1">
      <alignment horizontal="left" vertical="top" wrapText="1"/>
    </xf>
    <xf numFmtId="0" fontId="14" fillId="0" borderId="13" xfId="5" applyBorder="1" applyAlignment="1">
      <alignment horizontal="left" vertical="center" wrapText="1"/>
    </xf>
    <xf numFmtId="0" fontId="14" fillId="0" borderId="14" xfId="5" applyBorder="1" applyAlignment="1">
      <alignment horizontal="left" vertical="center" wrapText="1"/>
    </xf>
    <xf numFmtId="0" fontId="11" fillId="6" borderId="15" xfId="5" applyFont="1" applyFill="1" applyBorder="1" applyAlignment="1">
      <alignment horizontal="center" vertical="top" wrapText="1"/>
    </xf>
    <xf numFmtId="0" fontId="11" fillId="6" borderId="13" xfId="5" applyFont="1" applyFill="1" applyBorder="1" applyAlignment="1">
      <alignment horizontal="left" vertical="top" wrapText="1"/>
    </xf>
    <xf numFmtId="0" fontId="11" fillId="0" borderId="0" xfId="5" applyFont="1" applyAlignment="1">
      <alignment horizontal="center" vertical="top" wrapText="1"/>
    </xf>
    <xf numFmtId="0" fontId="11" fillId="0" borderId="0" xfId="5" applyFont="1" applyAlignment="1">
      <alignment horizontal="left" vertical="top" wrapText="1" indent="25"/>
    </xf>
    <xf numFmtId="0" fontId="14" fillId="0" borderId="0" xfId="5" applyAlignment="1">
      <alignment horizontal="left" vertical="center" wrapText="1"/>
    </xf>
    <xf numFmtId="0" fontId="18" fillId="0" borderId="0" xfId="5" applyFont="1" applyAlignment="1">
      <alignment horizontal="left" vertical="top" wrapText="1" indent="21"/>
    </xf>
    <xf numFmtId="43" fontId="12" fillId="2" borderId="2" xfId="1" applyFont="1" applyFill="1" applyBorder="1" applyAlignment="1">
      <alignment horizontal="center" vertical="top"/>
    </xf>
    <xf numFmtId="43" fontId="7" fillId="0" borderId="4" xfId="1" applyFont="1" applyBorder="1" applyAlignment="1">
      <alignment horizontal="right" vertical="top"/>
    </xf>
    <xf numFmtId="43" fontId="4" fillId="0" borderId="0" xfId="0" applyNumberFormat="1" applyFont="1"/>
    <xf numFmtId="0" fontId="19" fillId="2" borderId="0" xfId="0" applyFont="1" applyFill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7" fillId="4" borderId="4" xfId="2" applyNumberFormat="1" applyFont="1" applyFill="1" applyBorder="1" applyAlignment="1">
      <alignment horizontal="right" vertical="top"/>
    </xf>
    <xf numFmtId="10" fontId="2" fillId="0" borderId="0" xfId="0" applyNumberFormat="1" applyFont="1"/>
    <xf numFmtId="0" fontId="8" fillId="0" borderId="0" xfId="0" applyFont="1" applyAlignment="1">
      <alignment horizontal="left" vertical="center"/>
    </xf>
    <xf numFmtId="0" fontId="0" fillId="0" borderId="0" xfId="0"/>
  </cellXfs>
  <cellStyles count="6">
    <cellStyle name="Comma" xfId="1" builtinId="3"/>
    <cellStyle name="Currency 2" xfId="4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15" sqref="C15"/>
    </sheetView>
  </sheetViews>
  <sheetFormatPr defaultRowHeight="14.25"/>
  <cols>
    <col min="1" max="1" width="19.42578125" style="3" customWidth="1"/>
    <col min="2" max="2" width="46" style="3" customWidth="1"/>
    <col min="3" max="3" width="25.140625" style="3" bestFit="1" customWidth="1"/>
    <col min="4" max="4" width="8.42578125" style="4" bestFit="1" customWidth="1"/>
    <col min="5" max="5" width="6.5703125" style="4" bestFit="1" customWidth="1"/>
    <col min="6" max="6" width="14.5703125" style="3" bestFit="1" customWidth="1"/>
    <col min="7" max="7" width="13.5703125" style="3" bestFit="1" customWidth="1"/>
    <col min="8" max="8" width="15.7109375" style="3" bestFit="1" customWidth="1"/>
    <col min="9" max="9" width="14.5703125" style="3" customWidth="1"/>
    <col min="10" max="10" width="1.5703125" style="3" customWidth="1"/>
    <col min="11" max="11" width="14.42578125" style="3" customWidth="1"/>
    <col min="12" max="12" width="14.140625" style="3" customWidth="1"/>
    <col min="13" max="13" width="14.5703125" style="3" bestFit="1" customWidth="1"/>
    <col min="14" max="16384" width="9.140625" style="3"/>
  </cols>
  <sheetData>
    <row r="1" spans="1:13" ht="45">
      <c r="A1" s="5" t="s">
        <v>7</v>
      </c>
      <c r="B1" s="5" t="s">
        <v>8</v>
      </c>
      <c r="C1" s="5" t="s">
        <v>13</v>
      </c>
      <c r="D1" s="6" t="s">
        <v>9</v>
      </c>
      <c r="E1" s="6" t="s">
        <v>15</v>
      </c>
      <c r="F1" s="5" t="s">
        <v>10</v>
      </c>
      <c r="G1" s="6" t="s">
        <v>11</v>
      </c>
      <c r="H1" s="6" t="s">
        <v>12</v>
      </c>
      <c r="I1" s="5" t="s">
        <v>31</v>
      </c>
      <c r="J1" s="5"/>
      <c r="K1" s="55" t="s">
        <v>76</v>
      </c>
      <c r="L1" s="55" t="s">
        <v>78</v>
      </c>
      <c r="M1" s="55" t="s">
        <v>77</v>
      </c>
    </row>
    <row r="2" spans="1:13">
      <c r="A2" s="1" t="s">
        <v>4</v>
      </c>
      <c r="B2" s="3" t="s">
        <v>22</v>
      </c>
      <c r="C2" s="2" t="s">
        <v>5</v>
      </c>
      <c r="D2" s="4" t="s">
        <v>20</v>
      </c>
      <c r="E2" s="4">
        <v>1</v>
      </c>
      <c r="F2" s="3" t="s">
        <v>3</v>
      </c>
      <c r="G2" s="7">
        <f>INDEX('Salary Schedule'!$B$2:$M$16,MATCH('Proposed Positions'!D2,'Salary Schedule'!$A$2:$A$16,0),MATCH('Proposed Positions'!E2,'Salary Schedule'!$B$1:$M$1,0))</f>
        <v>129980.63</v>
      </c>
      <c r="H2" s="7">
        <f>'FY23 Benefit Calc'!$C$3+(G2*'FY23 Benefit Calc'!$D$3)+'FY23 Benefit Calc'!$E$3+'FY23 Benefit Calc'!$F$3+'FY23 Benefit Calc'!$G$3+(G2*'FY23 Benefit Calc'!$I$3)+(G2*'FY23 Benefit Calc'!$J$3)+'FY23 Benefit Calc'!$K$3+(G2*'FY23 Benefit Calc'!$L$3)+(G2*'FY23 Benefit Calc'!$M$3)</f>
        <v>52257.816478799999</v>
      </c>
      <c r="I2" s="7">
        <f t="shared" ref="I2:I7" si="0">SUM(G2:H2)</f>
        <v>182238.4464788</v>
      </c>
      <c r="J2" s="7"/>
      <c r="K2" s="7">
        <f>G2</f>
        <v>129980.63</v>
      </c>
      <c r="L2" s="7">
        <f>H2</f>
        <v>52257.816478799999</v>
      </c>
      <c r="M2" s="7">
        <f>SUM(K2:L2)</f>
        <v>182238.4464788</v>
      </c>
    </row>
    <row r="3" spans="1:13">
      <c r="A3" s="2"/>
      <c r="B3" s="3" t="s">
        <v>27</v>
      </c>
      <c r="C3" s="2" t="s">
        <v>5</v>
      </c>
      <c r="D3" s="4" t="s">
        <v>19</v>
      </c>
      <c r="E3" s="4">
        <v>1</v>
      </c>
      <c r="F3" s="3" t="s">
        <v>3</v>
      </c>
      <c r="G3" s="7">
        <f>INDEX('Salary Schedule'!$B$2:$M$16,MATCH('Proposed Positions'!D3,'Salary Schedule'!$A$2:$A$16,0),MATCH('Proposed Positions'!E3,'Salary Schedule'!$B$1:$M$1,0))</f>
        <v>116602.47</v>
      </c>
      <c r="H3" s="7">
        <f>'FY23 Benefit Calc'!$C$3+(G3*'FY23 Benefit Calc'!$D$3)+'FY23 Benefit Calc'!$E$3+'FY23 Benefit Calc'!$F$3+'FY23 Benefit Calc'!$G$3+(G3*'FY23 Benefit Calc'!$I$3)+(G3*'FY23 Benefit Calc'!$J$3)+'FY23 Benefit Calc'!$K$3+(G3*'FY23 Benefit Calc'!$L$3)+(G3*'FY23 Benefit Calc'!$M$3)</f>
        <v>49036.890677200005</v>
      </c>
      <c r="I3" s="7">
        <f t="shared" si="0"/>
        <v>165639.36067720002</v>
      </c>
      <c r="J3" s="7"/>
      <c r="K3" s="7">
        <f t="shared" ref="K3:K11" si="1">G3</f>
        <v>116602.47</v>
      </c>
      <c r="L3" s="7">
        <f t="shared" ref="L3:L11" si="2">H3</f>
        <v>49036.890677200005</v>
      </c>
      <c r="M3" s="7">
        <f t="shared" ref="M3:M12" si="3">SUM(K3:L3)</f>
        <v>165639.36067720002</v>
      </c>
    </row>
    <row r="4" spans="1:13">
      <c r="B4" s="3" t="s">
        <v>26</v>
      </c>
      <c r="C4" s="2" t="s">
        <v>5</v>
      </c>
      <c r="D4" s="4" t="s">
        <v>19</v>
      </c>
      <c r="E4" s="4">
        <v>1</v>
      </c>
      <c r="F4" s="3" t="s">
        <v>3</v>
      </c>
      <c r="G4" s="7">
        <f>INDEX('Salary Schedule'!$B$2:$M$16,MATCH('Proposed Positions'!D4,'Salary Schedule'!$A$2:$A$16,0),MATCH('Proposed Positions'!E4,'Salary Schedule'!$B$1:$M$1,0))</f>
        <v>116602.47</v>
      </c>
      <c r="H4" s="7">
        <f>'FY23 Benefit Calc'!$C$3+(G4*'FY23 Benefit Calc'!$D$3)+'FY23 Benefit Calc'!$E$3+'FY23 Benefit Calc'!$F$3+'FY23 Benefit Calc'!$G$3+(G4*'FY23 Benefit Calc'!$I$3)+(G4*'FY23 Benefit Calc'!$J$3)+'FY23 Benefit Calc'!$K$3+(G4*'FY23 Benefit Calc'!$L$3)+(G4*'FY23 Benefit Calc'!$M$3)</f>
        <v>49036.890677200005</v>
      </c>
      <c r="I4" s="7">
        <f t="shared" si="0"/>
        <v>165639.36067720002</v>
      </c>
      <c r="J4" s="7"/>
      <c r="K4" s="7">
        <f t="shared" si="1"/>
        <v>116602.47</v>
      </c>
      <c r="L4" s="7">
        <f t="shared" si="2"/>
        <v>49036.890677200005</v>
      </c>
      <c r="M4" s="7">
        <f t="shared" si="3"/>
        <v>165639.36067720002</v>
      </c>
    </row>
    <row r="5" spans="1:13">
      <c r="B5" s="3" t="s">
        <v>28</v>
      </c>
      <c r="C5" s="2" t="s">
        <v>5</v>
      </c>
      <c r="D5" s="4" t="s">
        <v>19</v>
      </c>
      <c r="E5" s="4">
        <v>1</v>
      </c>
      <c r="F5" s="3" t="s">
        <v>3</v>
      </c>
      <c r="G5" s="7">
        <f>INDEX('Salary Schedule'!$B$2:$M$16,MATCH('Proposed Positions'!D5,'Salary Schedule'!$A$2:$A$16,0),MATCH('Proposed Positions'!E5,'Salary Schedule'!$B$1:$M$1,0))</f>
        <v>116602.47</v>
      </c>
      <c r="H5" s="7">
        <f>'FY23 Benefit Calc'!$C$3+(G5*'FY23 Benefit Calc'!$D$3)+'FY23 Benefit Calc'!$E$3+'FY23 Benefit Calc'!$F$3+'FY23 Benefit Calc'!$G$3+(G5*'FY23 Benefit Calc'!$I$3)+(G5*'FY23 Benefit Calc'!$J$3)+'FY23 Benefit Calc'!$K$3+(G5*'FY23 Benefit Calc'!$L$3)+(G5*'FY23 Benefit Calc'!$M$3)</f>
        <v>49036.890677200005</v>
      </c>
      <c r="I5" s="7">
        <f t="shared" si="0"/>
        <v>165639.36067720002</v>
      </c>
      <c r="J5" s="7"/>
      <c r="K5" s="7">
        <f t="shared" si="1"/>
        <v>116602.47</v>
      </c>
      <c r="L5" s="7">
        <f t="shared" si="2"/>
        <v>49036.890677200005</v>
      </c>
      <c r="M5" s="7">
        <f t="shared" si="3"/>
        <v>165639.36067720002</v>
      </c>
    </row>
    <row r="6" spans="1:13">
      <c r="B6" s="3" t="s">
        <v>25</v>
      </c>
      <c r="C6" s="3" t="s">
        <v>2</v>
      </c>
      <c r="D6" s="4" t="s">
        <v>21</v>
      </c>
      <c r="E6" s="4">
        <v>1</v>
      </c>
      <c r="F6" s="3" t="s">
        <v>3</v>
      </c>
      <c r="G6" s="7">
        <f>INDEX('Salary Schedule'!$B$2:$M$16,MATCH('Proposed Positions'!D6,'Salary Schedule'!$A$2:$A$16,0),MATCH('Proposed Positions'!E6,'Salary Schedule'!$B$1:$M$1,0))</f>
        <v>70354.25</v>
      </c>
      <c r="H6" s="7">
        <f>'FY23 Benefit Calc'!$C$2+(G6*'FY23 Benefit Calc'!$D$2)+'FY23 Benefit Calc'!$E$2+'FY23 Benefit Calc'!$F$2+'FY23 Benefit Calc'!$G$2+(G6*'FY23 Benefit Calc'!$I$2)+(G6*'FY23 Benefit Calc'!$J$2)+'FY23 Benefit Calc'!$K$2+(G6*'FY23 Benefit Calc'!$L$2)+(G6*'FY23 Benefit Calc'!$N$2)+(G6*'FY23 Benefit Calc'!$O$2)</f>
        <v>46675.344205000001</v>
      </c>
      <c r="I6" s="7">
        <f t="shared" si="0"/>
        <v>117029.594205</v>
      </c>
      <c r="J6" s="7"/>
      <c r="K6" s="7">
        <f t="shared" si="1"/>
        <v>70354.25</v>
      </c>
      <c r="L6" s="7">
        <f t="shared" si="2"/>
        <v>46675.344205000001</v>
      </c>
      <c r="M6" s="7">
        <f t="shared" si="3"/>
        <v>117029.594205</v>
      </c>
    </row>
    <row r="7" spans="1:13">
      <c r="A7" s="2"/>
      <c r="B7" s="3" t="s">
        <v>24</v>
      </c>
      <c r="C7" s="3" t="s">
        <v>2</v>
      </c>
      <c r="D7" s="4" t="s">
        <v>21</v>
      </c>
      <c r="E7" s="4">
        <v>1</v>
      </c>
      <c r="F7" s="3" t="s">
        <v>3</v>
      </c>
      <c r="G7" s="7">
        <f>INDEX('Salary Schedule'!$B$2:$M$16,MATCH('Proposed Positions'!D7,'Salary Schedule'!$A$2:$A$16,0),MATCH('Proposed Positions'!E7,'Salary Schedule'!$B$1:$M$1,0))</f>
        <v>70354.25</v>
      </c>
      <c r="H7" s="7">
        <f>'FY23 Benefit Calc'!$C$2+(G7*'FY23 Benefit Calc'!$D$2)+'FY23 Benefit Calc'!$E$2+'FY23 Benefit Calc'!$F$2+'FY23 Benefit Calc'!$G$2+(G7*'FY23 Benefit Calc'!$I$2)+(G7*'FY23 Benefit Calc'!$J$2)+'FY23 Benefit Calc'!$K$2+(G7*'FY23 Benefit Calc'!$L$2)+(G7*'FY23 Benefit Calc'!$N$2)+(G7*'FY23 Benefit Calc'!$O$2)</f>
        <v>46675.344205000001</v>
      </c>
      <c r="I7" s="7">
        <f t="shared" si="0"/>
        <v>117029.594205</v>
      </c>
      <c r="J7" s="7"/>
      <c r="K7" s="7">
        <f t="shared" si="1"/>
        <v>70354.25</v>
      </c>
      <c r="L7" s="7">
        <f t="shared" si="2"/>
        <v>46675.344205000001</v>
      </c>
      <c r="M7" s="7">
        <f t="shared" si="3"/>
        <v>117029.594205</v>
      </c>
    </row>
    <row r="8" spans="1:13">
      <c r="A8" s="2"/>
      <c r="G8" s="7"/>
      <c r="H8" s="7"/>
      <c r="I8" s="7"/>
      <c r="J8" s="7"/>
      <c r="K8" s="7"/>
      <c r="L8" s="7"/>
      <c r="M8" s="7"/>
    </row>
    <row r="9" spans="1:13">
      <c r="A9" s="1" t="s">
        <v>6</v>
      </c>
      <c r="B9" s="3" t="s">
        <v>23</v>
      </c>
      <c r="C9" s="2" t="s">
        <v>5</v>
      </c>
      <c r="D9" s="4" t="s">
        <v>20</v>
      </c>
      <c r="E9" s="4">
        <v>1</v>
      </c>
      <c r="F9" s="3" t="s">
        <v>3</v>
      </c>
      <c r="G9" s="7">
        <f>INDEX('Salary Schedule'!$B$2:$M$16,MATCH('Proposed Positions'!D9,'Salary Schedule'!$A$2:$A$16,0),MATCH('Proposed Positions'!E9,'Salary Schedule'!$B$1:$M$1,0))</f>
        <v>129980.63</v>
      </c>
      <c r="H9" s="7">
        <f>'FY23 Benefit Calc'!$C$3+(G9*'FY23 Benefit Calc'!$D$3)+'FY23 Benefit Calc'!$E$3+'FY23 Benefit Calc'!$F$3+'FY23 Benefit Calc'!$G$3+(G9*'FY23 Benefit Calc'!$I$3)+(G9*'FY23 Benefit Calc'!$J$3)+'FY23 Benefit Calc'!$K$3+(G9*'FY23 Benefit Calc'!$L$3)+(G9*'FY23 Benefit Calc'!$M$3)</f>
        <v>52257.816478799999</v>
      </c>
      <c r="I9" s="7">
        <f>SUM(G9:H9)</f>
        <v>182238.4464788</v>
      </c>
      <c r="J9" s="7"/>
      <c r="K9" s="7">
        <f t="shared" si="1"/>
        <v>129980.63</v>
      </c>
      <c r="L9" s="7">
        <f t="shared" si="2"/>
        <v>52257.816478799999</v>
      </c>
      <c r="M9" s="7">
        <f t="shared" si="3"/>
        <v>182238.4464788</v>
      </c>
    </row>
    <row r="10" spans="1:13">
      <c r="A10" s="1"/>
      <c r="C10" s="2"/>
      <c r="G10" s="7"/>
      <c r="H10" s="7"/>
      <c r="I10" s="7"/>
      <c r="J10" s="7"/>
      <c r="K10" s="7"/>
      <c r="L10" s="7"/>
      <c r="M10" s="7"/>
    </row>
    <row r="11" spans="1:13">
      <c r="A11" s="1" t="s">
        <v>1</v>
      </c>
      <c r="B11" s="3" t="s">
        <v>29</v>
      </c>
      <c r="C11" s="3" t="s">
        <v>2</v>
      </c>
      <c r="D11" s="4" t="s">
        <v>14</v>
      </c>
      <c r="E11" s="4">
        <v>1</v>
      </c>
      <c r="F11" s="3" t="s">
        <v>3</v>
      </c>
      <c r="G11" s="7">
        <f>INDEX('Salary Schedule'!$B$2:$M$16,MATCH('Proposed Positions'!D11,'Salary Schedule'!$A$2:$A$16,0),MATCH('Proposed Positions'!E11,'Salary Schedule'!$B$1:$M$1,0))</f>
        <v>108959.09</v>
      </c>
      <c r="H11" s="7">
        <f>'FY23 Benefit Calc'!$C$2+(G11*'FY23 Benefit Calc'!$D$2)+'FY23 Benefit Calc'!$E$2+'FY23 Benefit Calc'!$F$2+'FY23 Benefit Calc'!$G$2+(G11*'FY23 Benefit Calc'!$I$2)+(G11*'FY23 Benefit Calc'!$J$2)+'FY23 Benefit Calc'!$K$2+(G11*'FY23 Benefit Calc'!$L$2)+(G11*'FY23 Benefit Calc'!$N$2)+(G11*'FY23 Benefit Calc'!$O$2)</f>
        <v>60783.869031399998</v>
      </c>
      <c r="I11" s="7">
        <f>SUM(G11:H11)</f>
        <v>169742.95903139998</v>
      </c>
      <c r="J11" s="7"/>
      <c r="K11" s="7">
        <f t="shared" si="1"/>
        <v>108959.09</v>
      </c>
      <c r="L11" s="7">
        <f t="shared" si="2"/>
        <v>60783.869031399998</v>
      </c>
      <c r="M11" s="7">
        <f t="shared" si="3"/>
        <v>169742.95903139998</v>
      </c>
    </row>
    <row r="12" spans="1:13">
      <c r="A12" s="2"/>
      <c r="B12" s="3" t="s">
        <v>30</v>
      </c>
      <c r="C12" s="3" t="s">
        <v>2</v>
      </c>
      <c r="D12" s="4" t="s">
        <v>21</v>
      </c>
      <c r="E12" s="4">
        <v>1</v>
      </c>
      <c r="F12" s="3" t="s">
        <v>17</v>
      </c>
      <c r="G12" s="7">
        <f>INDEX('Salary Schedule'!$B$2:$M$16,MATCH('Proposed Positions'!D12,'Salary Schedule'!$A$2:$A$16,0),MATCH('Proposed Positions'!E12,'Salary Schedule'!$B$1:$M$1,0))</f>
        <v>70354.25</v>
      </c>
      <c r="H12" s="7">
        <f>'FY23 Benefit Calc'!$C$2+(G12*'FY23 Benefit Calc'!$D$2)+'FY23 Benefit Calc'!$E$2+'FY23 Benefit Calc'!$F$2+'FY23 Benefit Calc'!$G$2+(G12*'FY23 Benefit Calc'!$I$2)+(G12*'FY23 Benefit Calc'!$J$2)+'FY23 Benefit Calc'!$K$2+(G12*'FY23 Benefit Calc'!$L$2)+(G12*'FY23 Benefit Calc'!$N$2)+(G12*'FY23 Benefit Calc'!$O$2)</f>
        <v>46675.344205000001</v>
      </c>
      <c r="I12" s="7">
        <f t="shared" ref="I12" si="4">SUM(G12:H12)</f>
        <v>117029.594205</v>
      </c>
      <c r="J12" s="7"/>
      <c r="K12" s="7">
        <f>G12/2</f>
        <v>35177.125</v>
      </c>
      <c r="L12" s="7">
        <f>H12/2</f>
        <v>23337.672102500001</v>
      </c>
      <c r="M12" s="7">
        <f t="shared" si="3"/>
        <v>58514.797102500001</v>
      </c>
    </row>
    <row r="13" spans="1:13">
      <c r="A13" s="2"/>
      <c r="G13" s="7"/>
      <c r="H13" s="7"/>
      <c r="I13" s="7"/>
      <c r="J13" s="7"/>
      <c r="K13" s="7"/>
      <c r="L13" s="7"/>
      <c r="M13" s="7"/>
    </row>
    <row r="14" spans="1:13">
      <c r="A14" s="1" t="s">
        <v>0</v>
      </c>
      <c r="B14" s="3" t="s">
        <v>18</v>
      </c>
      <c r="G14" s="7"/>
      <c r="H14" s="7"/>
      <c r="I14" s="7"/>
      <c r="J14" s="7"/>
      <c r="K14" s="7"/>
      <c r="L14" s="7"/>
      <c r="M14" s="7"/>
    </row>
    <row r="15" spans="1:13">
      <c r="A15" s="2"/>
      <c r="G15" s="7"/>
      <c r="H15" s="7"/>
      <c r="I15" s="7"/>
      <c r="J15" s="7"/>
      <c r="K15" s="7"/>
      <c r="L15" s="7"/>
      <c r="M15" s="7"/>
    </row>
    <row r="16" spans="1:13" ht="15.75" thickBot="1">
      <c r="A16" s="56"/>
      <c r="B16" s="57"/>
      <c r="C16" s="57"/>
      <c r="D16" s="58"/>
      <c r="E16" s="58"/>
      <c r="F16" s="57"/>
      <c r="G16" s="10">
        <f t="shared" ref="G16:H16" si="5">SUBTOTAL(9,G2:G15)</f>
        <v>929790.51</v>
      </c>
      <c r="H16" s="10">
        <f t="shared" si="5"/>
        <v>452436.20663560007</v>
      </c>
      <c r="I16" s="10">
        <f>SUBTOTAL(9,I2:I15)</f>
        <v>1382226.7166356</v>
      </c>
      <c r="J16" s="10"/>
      <c r="K16" s="11">
        <f>SUBTOTAL(9,K2:K15)</f>
        <v>894613.38500000001</v>
      </c>
      <c r="L16" s="11">
        <f>SUBTOTAL(9,L2:L15)</f>
        <v>429098.53453310003</v>
      </c>
      <c r="M16" s="11">
        <f>SUBTOTAL(9,M2:M15)</f>
        <v>1323711.9195331</v>
      </c>
    </row>
    <row r="17" spans="1:1" ht="15" thickTop="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1"/>
    </row>
    <row r="23" spans="1:1">
      <c r="A23" s="2"/>
    </row>
    <row r="24" spans="1:1">
      <c r="A24" s="2"/>
    </row>
    <row r="25" spans="1:1">
      <c r="A25" s="2"/>
    </row>
    <row r="26" spans="1:1">
      <c r="A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90" zoomScaleNormal="90" workbookViewId="0">
      <selection activeCell="G30" sqref="G30"/>
    </sheetView>
  </sheetViews>
  <sheetFormatPr defaultRowHeight="15"/>
  <cols>
    <col min="1" max="1" width="63.140625" bestFit="1" customWidth="1"/>
    <col min="2" max="2" width="21.28515625" hidden="1" customWidth="1"/>
    <col min="3" max="3" width="22.5703125" hidden="1" customWidth="1"/>
    <col min="4" max="4" width="20.85546875" hidden="1" customWidth="1"/>
    <col min="5" max="6" width="14.28515625" style="9" hidden="1" customWidth="1"/>
    <col min="7" max="7" width="19.42578125" bestFit="1" customWidth="1"/>
    <col min="8" max="8" width="14.28515625" style="9" hidden="1" customWidth="1"/>
    <col min="9" max="9" width="15.28515625" style="9" hidden="1" customWidth="1"/>
    <col min="11" max="11" width="21.5703125" style="7" customWidth="1"/>
    <col min="12" max="12" width="26" style="7" bestFit="1" customWidth="1"/>
    <col min="13" max="13" width="9.140625" style="3"/>
    <col min="14" max="14" width="14.28515625" style="3" hidden="1" customWidth="1"/>
    <col min="15" max="15" width="16.85546875" style="3" hidden="1" customWidth="1"/>
    <col min="16" max="16" width="15.7109375" style="3" bestFit="1" customWidth="1"/>
    <col min="17" max="19" width="9.140625" style="3"/>
  </cols>
  <sheetData>
    <row r="1" spans="1:15" ht="27.75" thickBot="1">
      <c r="A1" s="12" t="s">
        <v>43</v>
      </c>
      <c r="B1" s="17" t="s">
        <v>66</v>
      </c>
      <c r="C1" s="17" t="s">
        <v>67</v>
      </c>
      <c r="D1" s="21" t="s">
        <v>74</v>
      </c>
      <c r="E1" s="22" t="s">
        <v>65</v>
      </c>
      <c r="F1" s="22" t="s">
        <v>68</v>
      </c>
      <c r="G1" s="21" t="s">
        <v>75</v>
      </c>
      <c r="H1" s="18" t="s">
        <v>69</v>
      </c>
      <c r="I1" s="18" t="s">
        <v>70</v>
      </c>
    </row>
    <row r="2" spans="1:15" ht="23.25" customHeight="1" thickBot="1">
      <c r="A2" s="61" t="s">
        <v>71</v>
      </c>
      <c r="B2" s="62"/>
      <c r="C2" s="62"/>
      <c r="D2" s="62"/>
    </row>
    <row r="3" spans="1:15" ht="15.75" thickBot="1">
      <c r="A3" s="12" t="s">
        <v>43</v>
      </c>
      <c r="B3" s="12" t="s">
        <v>44</v>
      </c>
      <c r="C3" s="12" t="s">
        <v>45</v>
      </c>
      <c r="D3" s="12" t="s">
        <v>46</v>
      </c>
      <c r="G3" s="12" t="s">
        <v>44</v>
      </c>
      <c r="H3" s="9">
        <f>G4</f>
        <v>40607554.170000002</v>
      </c>
      <c r="K3" s="52" t="s">
        <v>73</v>
      </c>
      <c r="L3" s="52" t="s">
        <v>72</v>
      </c>
      <c r="N3" s="12" t="s">
        <v>47</v>
      </c>
      <c r="O3" s="12" t="s">
        <v>48</v>
      </c>
    </row>
    <row r="4" spans="1:15" ht="15.75" thickBot="1">
      <c r="A4" s="13" t="s">
        <v>49</v>
      </c>
      <c r="B4" s="14">
        <v>37661529.119999997</v>
      </c>
      <c r="C4" s="14">
        <v>37637861.93</v>
      </c>
      <c r="D4" s="14">
        <v>40286946.640000001</v>
      </c>
      <c r="E4" s="9">
        <f>D4</f>
        <v>40286946.640000001</v>
      </c>
      <c r="G4" s="14">
        <v>40607554.170000002</v>
      </c>
      <c r="I4" s="9">
        <f>G5</f>
        <v>47237804.810000002</v>
      </c>
      <c r="K4" s="53"/>
      <c r="L4" s="53">
        <f>G4+K4</f>
        <v>40607554.170000002</v>
      </c>
      <c r="N4" s="23">
        <f>L4</f>
        <v>40607554.170000002</v>
      </c>
    </row>
    <row r="5" spans="1:15" ht="15.75" thickBot="1">
      <c r="A5" s="13" t="s">
        <v>50</v>
      </c>
      <c r="B5" s="14">
        <v>45391070.299999997</v>
      </c>
      <c r="C5" s="14">
        <v>45376903.109999999</v>
      </c>
      <c r="D5" s="14">
        <v>47262780.409999996</v>
      </c>
      <c r="F5" s="9">
        <f>D5</f>
        <v>47262780.409999996</v>
      </c>
      <c r="G5" s="14">
        <v>47237804.810000002</v>
      </c>
      <c r="K5" s="53">
        <f>'Proposed Positions'!K2+'Proposed Positions'!K3+'Proposed Positions'!K4+'Proposed Positions'!K5+'Proposed Positions'!K9</f>
        <v>609768.67000000004</v>
      </c>
      <c r="L5" s="53">
        <f>G5+K5</f>
        <v>47847573.480000004</v>
      </c>
      <c r="O5" s="23">
        <f>L5</f>
        <v>47847573.480000004</v>
      </c>
    </row>
    <row r="6" spans="1:15" ht="18.75" thickBot="1">
      <c r="A6" s="61" t="s">
        <v>51</v>
      </c>
      <c r="B6" s="62"/>
      <c r="C6" s="62"/>
      <c r="D6" s="62"/>
    </row>
    <row r="7" spans="1:15" ht="15.75" thickBot="1">
      <c r="A7" s="12" t="s">
        <v>43</v>
      </c>
      <c r="B7" s="12" t="s">
        <v>44</v>
      </c>
      <c r="C7" s="12" t="s">
        <v>45</v>
      </c>
      <c r="D7" s="12" t="s">
        <v>46</v>
      </c>
      <c r="G7" s="12" t="s">
        <v>44</v>
      </c>
      <c r="H7" s="9">
        <f>G8</f>
        <v>5685906.1200000001</v>
      </c>
      <c r="K7" s="52" t="s">
        <v>73</v>
      </c>
      <c r="L7" s="52" t="s">
        <v>72</v>
      </c>
    </row>
    <row r="8" spans="1:15" ht="15.75" thickBot="1">
      <c r="A8" s="13" t="s">
        <v>49</v>
      </c>
      <c r="B8" s="14">
        <v>2280719.9700000002</v>
      </c>
      <c r="C8" s="14">
        <v>2282115.4</v>
      </c>
      <c r="D8" s="14">
        <v>1920023.11</v>
      </c>
      <c r="E8" s="9">
        <f>D8</f>
        <v>1920023.11</v>
      </c>
      <c r="G8" s="14">
        <v>5685906.1200000001</v>
      </c>
      <c r="I8" s="9">
        <f>G9</f>
        <v>19859144.609999999</v>
      </c>
      <c r="K8" s="53"/>
      <c r="L8" s="53">
        <f>G8+K8</f>
        <v>5685906.1200000001</v>
      </c>
      <c r="N8" s="23">
        <f>L8</f>
        <v>5685906.1200000001</v>
      </c>
    </row>
    <row r="9" spans="1:15" ht="15.75" thickBot="1">
      <c r="A9" s="13" t="s">
        <v>50</v>
      </c>
      <c r="B9" s="14">
        <v>16930293.949999999</v>
      </c>
      <c r="C9" s="14">
        <v>15810644.619999999</v>
      </c>
      <c r="D9" s="14">
        <v>12284139.119999999</v>
      </c>
      <c r="F9" s="9">
        <f>D9</f>
        <v>12284139.119999999</v>
      </c>
      <c r="G9" s="14">
        <v>19859144.609999999</v>
      </c>
      <c r="K9" s="53">
        <f>'Proposed Positions'!K6+'Proposed Positions'!K7+'Proposed Positions'!K11+'Proposed Positions'!K12</f>
        <v>284844.71499999997</v>
      </c>
      <c r="L9" s="53">
        <f>G9+K9</f>
        <v>20143989.324999999</v>
      </c>
      <c r="O9" s="23">
        <f>L9</f>
        <v>20143989.324999999</v>
      </c>
    </row>
    <row r="10" spans="1:15" ht="18.75" thickBot="1">
      <c r="A10" s="61" t="s">
        <v>52</v>
      </c>
      <c r="B10" s="62"/>
      <c r="C10" s="62"/>
      <c r="D10" s="62"/>
    </row>
    <row r="11" spans="1:15" ht="15.75" thickBot="1">
      <c r="A11" s="12" t="s">
        <v>43</v>
      </c>
      <c r="B11" s="12" t="s">
        <v>44</v>
      </c>
      <c r="C11" s="12" t="s">
        <v>45</v>
      </c>
      <c r="D11" s="12" t="s">
        <v>46</v>
      </c>
      <c r="G11" s="12" t="s">
        <v>44</v>
      </c>
      <c r="H11" s="9">
        <f>G12</f>
        <v>20258551.629999999</v>
      </c>
      <c r="K11" s="52" t="s">
        <v>73</v>
      </c>
      <c r="L11" s="52" t="s">
        <v>72</v>
      </c>
    </row>
    <row r="12" spans="1:15" ht="15.75" thickBot="1">
      <c r="A12" s="13" t="s">
        <v>53</v>
      </c>
      <c r="B12" s="14">
        <v>13233565.460000001</v>
      </c>
      <c r="C12" s="14">
        <v>13131730.609999999</v>
      </c>
      <c r="D12" s="14">
        <v>16532260.43</v>
      </c>
      <c r="E12" s="9">
        <f>D12</f>
        <v>16532260.43</v>
      </c>
      <c r="G12" s="14">
        <v>20258551.629999999</v>
      </c>
      <c r="I12" s="9">
        <f>G13</f>
        <v>31604792.690000001</v>
      </c>
      <c r="K12" s="53"/>
      <c r="L12" s="53">
        <f>G12+K12</f>
        <v>20258551.629999999</v>
      </c>
      <c r="N12" s="23">
        <f>L12</f>
        <v>20258551.629999999</v>
      </c>
    </row>
    <row r="13" spans="1:15" ht="15.75" thickBot="1">
      <c r="A13" s="13" t="s">
        <v>54</v>
      </c>
      <c r="B13" s="14">
        <v>23085126.329999998</v>
      </c>
      <c r="C13" s="14">
        <v>22953223.390000001</v>
      </c>
      <c r="D13" s="14">
        <v>26862575.789999999</v>
      </c>
      <c r="F13" s="9">
        <f>D13</f>
        <v>26862575.789999999</v>
      </c>
      <c r="G13" s="14">
        <v>31604792.690000001</v>
      </c>
      <c r="I13" s="9">
        <f>G14</f>
        <v>1566898.26</v>
      </c>
      <c r="K13" s="53">
        <f>'Proposed Positions'!L16</f>
        <v>429098.53453310003</v>
      </c>
      <c r="L13" s="53">
        <f>G13+K13</f>
        <v>32033891.2245331</v>
      </c>
      <c r="O13" s="23">
        <f>L13</f>
        <v>32033891.2245331</v>
      </c>
    </row>
    <row r="14" spans="1:15" ht="15.75" thickBot="1">
      <c r="A14" s="13" t="s">
        <v>55</v>
      </c>
      <c r="B14" s="14">
        <v>2182249.2999999998</v>
      </c>
      <c r="C14" s="14">
        <v>1939717.03</v>
      </c>
      <c r="D14" s="14">
        <v>994831.49</v>
      </c>
      <c r="F14" s="9">
        <f>D14</f>
        <v>994831.49</v>
      </c>
      <c r="G14" s="14">
        <v>1566898.26</v>
      </c>
      <c r="H14" s="9">
        <f>G15</f>
        <v>1004400</v>
      </c>
      <c r="K14" s="53"/>
      <c r="L14" s="53">
        <f>G14+K14</f>
        <v>1566898.26</v>
      </c>
      <c r="O14" s="23">
        <f>L14</f>
        <v>1566898.26</v>
      </c>
    </row>
    <row r="15" spans="1:15" ht="15.75" thickBot="1">
      <c r="A15" s="13" t="s">
        <v>56</v>
      </c>
      <c r="B15" s="15">
        <v>907500</v>
      </c>
      <c r="C15" s="15">
        <v>1808200</v>
      </c>
      <c r="D15" s="14">
        <v>1418497.74</v>
      </c>
      <c r="E15" s="9">
        <f>D15</f>
        <v>1418497.74</v>
      </c>
      <c r="G15" s="15">
        <v>1004400</v>
      </c>
      <c r="I15" s="9">
        <f>G16</f>
        <v>12106121.539999999</v>
      </c>
      <c r="K15" s="53"/>
      <c r="L15" s="53">
        <f>G15+K15</f>
        <v>1004400</v>
      </c>
      <c r="N15" s="23">
        <f>L15</f>
        <v>1004400</v>
      </c>
    </row>
    <row r="16" spans="1:15" ht="15.75" thickBot="1">
      <c r="A16" s="13" t="s">
        <v>57</v>
      </c>
      <c r="B16" s="14">
        <v>12100263.109999999</v>
      </c>
      <c r="C16" s="14">
        <v>13430401.789999999</v>
      </c>
      <c r="D16" s="14">
        <v>7711316.2400000002</v>
      </c>
      <c r="F16" s="9">
        <f>D16</f>
        <v>7711316.2400000002</v>
      </c>
      <c r="G16" s="14">
        <v>12106121.539999999</v>
      </c>
      <c r="K16" s="53"/>
      <c r="L16" s="53">
        <f>G16+K16</f>
        <v>12106121.539999999</v>
      </c>
      <c r="O16" s="23">
        <f>L16</f>
        <v>12106121.539999999</v>
      </c>
    </row>
    <row r="17" spans="1:16" ht="15.75" thickBot="1">
      <c r="A17" s="13" t="s">
        <v>58</v>
      </c>
      <c r="B17" s="15">
        <v>0</v>
      </c>
      <c r="C17" s="15">
        <v>6000</v>
      </c>
      <c r="D17" s="15">
        <v>0</v>
      </c>
    </row>
    <row r="18" spans="1:16" ht="18.75" thickBot="1">
      <c r="A18" s="61" t="s">
        <v>59</v>
      </c>
      <c r="B18" s="62"/>
      <c r="C18" s="62"/>
      <c r="D18" s="62"/>
    </row>
    <row r="19" spans="1:16" ht="15.75" thickBot="1">
      <c r="A19" s="12" t="s">
        <v>43</v>
      </c>
      <c r="B19" s="12" t="s">
        <v>44</v>
      </c>
      <c r="C19" s="12" t="s">
        <v>45</v>
      </c>
      <c r="D19" s="12" t="s">
        <v>46</v>
      </c>
      <c r="G19" s="12" t="s">
        <v>44</v>
      </c>
      <c r="K19" s="52" t="s">
        <v>73</v>
      </c>
      <c r="L19" s="52" t="s">
        <v>72</v>
      </c>
    </row>
    <row r="20" spans="1:16" ht="15.75" thickBot="1">
      <c r="A20" s="13" t="s">
        <v>60</v>
      </c>
      <c r="B20" s="15">
        <v>16116</v>
      </c>
      <c r="C20" s="14">
        <v>13763.03</v>
      </c>
      <c r="D20" s="14">
        <v>20567.45</v>
      </c>
      <c r="F20" s="9">
        <f>-D20</f>
        <v>-20567.45</v>
      </c>
      <c r="G20" s="15">
        <v>56116</v>
      </c>
      <c r="I20" s="9">
        <f>-G20</f>
        <v>-56116</v>
      </c>
      <c r="K20" s="53"/>
      <c r="L20" s="53">
        <f>G20+K20</f>
        <v>56116</v>
      </c>
      <c r="O20" s="23">
        <f>-L20</f>
        <v>-56116</v>
      </c>
    </row>
    <row r="21" spans="1:16" ht="15.75" thickBot="1">
      <c r="A21" s="13" t="s">
        <v>61</v>
      </c>
      <c r="B21" s="15">
        <v>3367544</v>
      </c>
      <c r="C21" s="15">
        <v>2298709</v>
      </c>
      <c r="D21" s="14">
        <v>1137359.08</v>
      </c>
      <c r="F21" s="9">
        <f>-D21</f>
        <v>-1137359.08</v>
      </c>
      <c r="G21" s="15">
        <v>3273544</v>
      </c>
      <c r="I21" s="9">
        <f>-G21</f>
        <v>-3273544</v>
      </c>
      <c r="K21" s="53"/>
      <c r="L21" s="53">
        <f>G21+K21</f>
        <v>3273544</v>
      </c>
      <c r="O21" s="23">
        <f>-L21</f>
        <v>-3273544</v>
      </c>
    </row>
    <row r="22" spans="1:16" ht="18.75" thickBot="1">
      <c r="A22" s="61" t="s">
        <v>62</v>
      </c>
      <c r="B22" s="62"/>
      <c r="C22" s="62"/>
      <c r="D22" s="62"/>
    </row>
    <row r="23" spans="1:16" ht="15.75" thickBot="1">
      <c r="A23" s="12" t="s">
        <v>43</v>
      </c>
      <c r="B23" s="12" t="s">
        <v>44</v>
      </c>
      <c r="C23" s="12" t="s">
        <v>45</v>
      </c>
      <c r="D23" s="12" t="s">
        <v>46</v>
      </c>
      <c r="G23" s="12" t="s">
        <v>44</v>
      </c>
      <c r="K23" s="52" t="s">
        <v>73</v>
      </c>
      <c r="L23" s="52" t="s">
        <v>72</v>
      </c>
    </row>
    <row r="24" spans="1:16" ht="15.75" thickBot="1">
      <c r="A24" s="13" t="s">
        <v>62</v>
      </c>
      <c r="B24" s="14">
        <v>54083314.549999997</v>
      </c>
      <c r="C24" s="14">
        <v>54859907.939999998</v>
      </c>
      <c r="D24" s="14">
        <v>60157727.920000002</v>
      </c>
      <c r="E24" s="19">
        <f>SUM(E4:E21)</f>
        <v>60157727.920000002</v>
      </c>
      <c r="G24" s="14">
        <v>67556411.920000002</v>
      </c>
      <c r="H24" s="19">
        <f>SUM(H3:H20)</f>
        <v>67556411.920000002</v>
      </c>
      <c r="K24" s="53"/>
      <c r="L24" s="53">
        <f>L4+L8+L12+L15</f>
        <v>67556411.920000002</v>
      </c>
      <c r="N24" s="23">
        <f>SUM(N4:N23)</f>
        <v>67556411.920000002</v>
      </c>
    </row>
    <row r="25" spans="1:16" ht="18.75" thickBot="1">
      <c r="A25" s="61" t="s">
        <v>63</v>
      </c>
      <c r="B25" s="62"/>
      <c r="C25" s="62"/>
      <c r="D25" s="62"/>
    </row>
    <row r="26" spans="1:16" ht="15.75" thickBot="1">
      <c r="A26" s="12" t="s">
        <v>43</v>
      </c>
      <c r="B26" s="12" t="s">
        <v>44</v>
      </c>
      <c r="C26" s="12" t="s">
        <v>45</v>
      </c>
      <c r="D26" s="12" t="s">
        <v>46</v>
      </c>
      <c r="G26" s="12" t="s">
        <v>44</v>
      </c>
      <c r="K26" s="52" t="s">
        <v>73</v>
      </c>
      <c r="L26" s="52" t="s">
        <v>72</v>
      </c>
    </row>
    <row r="27" spans="1:16" ht="15.75" thickBot="1">
      <c r="A27" s="13" t="s">
        <v>63</v>
      </c>
      <c r="B27" s="14">
        <v>96305342.989999995</v>
      </c>
      <c r="C27" s="14">
        <v>97204417.909999996</v>
      </c>
      <c r="D27" s="14">
        <v>93957716.519999996</v>
      </c>
      <c r="F27" s="19">
        <f>SUM(F4:F21)</f>
        <v>93957716.519999981</v>
      </c>
      <c r="G27" s="14">
        <v>109045101.91</v>
      </c>
      <c r="I27" s="19">
        <f>SUM(I3:I21)</f>
        <v>109045101.91</v>
      </c>
      <c r="K27" s="53"/>
      <c r="L27" s="53">
        <f>L5+L9+L13+L14+L16-L20-L21</f>
        <v>110368813.8295331</v>
      </c>
      <c r="O27" s="7">
        <f>SUM(O4:O26)</f>
        <v>110368813.8295331</v>
      </c>
      <c r="P27" s="54">
        <f>SUM(L27-G27)</f>
        <v>1323711.9195331037</v>
      </c>
    </row>
    <row r="28" spans="1:16" ht="18.75" thickBot="1">
      <c r="A28" s="61" t="s">
        <v>64</v>
      </c>
      <c r="B28" s="62"/>
      <c r="C28" s="62"/>
      <c r="D28" s="62"/>
    </row>
    <row r="29" spans="1:16" ht="15.75" thickBot="1">
      <c r="A29" s="12" t="s">
        <v>43</v>
      </c>
      <c r="B29" s="12" t="s">
        <v>44</v>
      </c>
      <c r="C29" s="12" t="s">
        <v>45</v>
      </c>
      <c r="D29" s="12" t="s">
        <v>46</v>
      </c>
      <c r="G29" s="12" t="s">
        <v>44</v>
      </c>
      <c r="K29" s="52" t="s">
        <v>73</v>
      </c>
      <c r="L29" s="52" t="s">
        <v>72</v>
      </c>
    </row>
    <row r="30" spans="1:16" ht="15.75" thickBot="1">
      <c r="A30" s="13" t="s">
        <v>64</v>
      </c>
      <c r="B30" s="16">
        <v>0.56158166173199997</v>
      </c>
      <c r="C30" s="16">
        <v>0.56437669315299999</v>
      </c>
      <c r="D30" s="16">
        <v>0.64026383513899998</v>
      </c>
      <c r="E30" s="20">
        <f>E24/F27</f>
        <v>0.64026383513901952</v>
      </c>
      <c r="G30" s="16">
        <v>0.61952724823600003</v>
      </c>
      <c r="H30" s="20">
        <f>H24/I27</f>
        <v>0.61952724823676586</v>
      </c>
      <c r="K30" s="53"/>
      <c r="L30" s="59">
        <f>L24/L27</f>
        <v>0.61209692825314099</v>
      </c>
    </row>
  </sheetData>
  <mergeCells count="7">
    <mergeCell ref="A25:D25"/>
    <mergeCell ref="A28:D28"/>
    <mergeCell ref="A2:D2"/>
    <mergeCell ref="A6:D6"/>
    <mergeCell ref="A10:D10"/>
    <mergeCell ref="A18:D18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32" sqref="G32"/>
    </sheetView>
  </sheetViews>
  <sheetFormatPr defaultRowHeight="15"/>
  <cols>
    <col min="1" max="1" width="63.140625" bestFit="1" customWidth="1"/>
    <col min="2" max="2" width="21.28515625" hidden="1" customWidth="1"/>
    <col min="3" max="3" width="22.5703125" hidden="1" customWidth="1"/>
    <col min="4" max="4" width="20.85546875" hidden="1" customWidth="1"/>
    <col min="5" max="5" width="14.28515625" style="9" hidden="1" customWidth="1"/>
    <col min="6" max="6" width="15.28515625" style="9" hidden="1" customWidth="1"/>
    <col min="7" max="7" width="19.42578125" bestFit="1" customWidth="1"/>
    <col min="8" max="8" width="14.28515625" style="9" hidden="1" customWidth="1"/>
    <col min="9" max="9" width="15.28515625" style="9" hidden="1" customWidth="1"/>
    <col min="11" max="11" width="21.5703125" style="7" customWidth="1"/>
    <col min="12" max="12" width="26" style="7" bestFit="1" customWidth="1"/>
    <col min="13" max="13" width="9.140625" style="3"/>
    <col min="14" max="14" width="14.28515625" style="3" hidden="1" customWidth="1"/>
    <col min="15" max="15" width="16.85546875" style="3" hidden="1" customWidth="1"/>
    <col min="16" max="16" width="14.5703125" style="3" bestFit="1" customWidth="1"/>
    <col min="17" max="19" width="9.140625" style="3"/>
  </cols>
  <sheetData>
    <row r="1" spans="1:15" ht="27.75" thickBot="1">
      <c r="A1" s="12" t="s">
        <v>43</v>
      </c>
      <c r="B1" s="17" t="s">
        <v>66</v>
      </c>
      <c r="C1" s="17" t="s">
        <v>67</v>
      </c>
      <c r="D1" s="21" t="s">
        <v>74</v>
      </c>
      <c r="E1" s="22" t="s">
        <v>65</v>
      </c>
      <c r="F1" s="22" t="s">
        <v>68</v>
      </c>
      <c r="G1" s="21" t="s">
        <v>75</v>
      </c>
      <c r="H1" s="18" t="s">
        <v>69</v>
      </c>
      <c r="I1" s="18" t="s">
        <v>70</v>
      </c>
    </row>
    <row r="2" spans="1:15" ht="23.25" customHeight="1" thickBot="1">
      <c r="A2" s="61" t="s">
        <v>71</v>
      </c>
      <c r="B2" s="62"/>
      <c r="C2" s="62"/>
      <c r="D2" s="62"/>
    </row>
    <row r="3" spans="1:15" ht="15.75" thickBot="1">
      <c r="A3" s="12" t="s">
        <v>43</v>
      </c>
      <c r="B3" s="12" t="s">
        <v>44</v>
      </c>
      <c r="C3" s="12" t="s">
        <v>45</v>
      </c>
      <c r="D3" s="12" t="s">
        <v>46</v>
      </c>
      <c r="G3" s="12" t="s">
        <v>44</v>
      </c>
      <c r="H3" s="9">
        <f>G4</f>
        <v>56030188.310000002</v>
      </c>
      <c r="K3" s="52" t="s">
        <v>73</v>
      </c>
      <c r="L3" s="52" t="s">
        <v>72</v>
      </c>
      <c r="N3" s="12" t="s">
        <v>47</v>
      </c>
      <c r="O3" s="12" t="s">
        <v>48</v>
      </c>
    </row>
    <row r="4" spans="1:15" ht="15.75" thickBot="1">
      <c r="A4" s="13" t="s">
        <v>49</v>
      </c>
      <c r="B4" s="14">
        <v>52374331.549999997</v>
      </c>
      <c r="C4" s="14">
        <v>52679761.259999998</v>
      </c>
      <c r="D4" s="14">
        <v>56097596.840000004</v>
      </c>
      <c r="E4" s="9">
        <f>D4</f>
        <v>56097596.840000004</v>
      </c>
      <c r="G4" s="14">
        <v>56030188.310000002</v>
      </c>
      <c r="I4" s="9">
        <f>G5</f>
        <v>69224778.349999994</v>
      </c>
      <c r="K4" s="53"/>
      <c r="L4" s="53">
        <f>G4+K4</f>
        <v>56030188.310000002</v>
      </c>
      <c r="N4" s="23">
        <f>L4</f>
        <v>56030188.310000002</v>
      </c>
    </row>
    <row r="5" spans="1:15" ht="15.75" thickBot="1">
      <c r="A5" s="13" t="s">
        <v>50</v>
      </c>
      <c r="B5" s="14">
        <v>66406177.950000003</v>
      </c>
      <c r="C5" s="14">
        <v>66298853.229999997</v>
      </c>
      <c r="D5" s="14">
        <v>68617433.569999993</v>
      </c>
      <c r="F5" s="9">
        <f>D5</f>
        <v>68617433.569999993</v>
      </c>
      <c r="G5" s="14">
        <v>69224778.349999994</v>
      </c>
      <c r="K5" s="53">
        <f>'Proposed Positions'!K2+'Proposed Positions'!K3+'Proposed Positions'!K4+'Proposed Positions'!K5+'Proposed Positions'!K9</f>
        <v>609768.67000000004</v>
      </c>
      <c r="L5" s="53">
        <f>G5+K5</f>
        <v>69834547.019999996</v>
      </c>
      <c r="O5" s="23">
        <f>L5</f>
        <v>69834547.019999996</v>
      </c>
    </row>
    <row r="6" spans="1:15" ht="18.75" thickBot="1">
      <c r="A6" s="61" t="s">
        <v>51</v>
      </c>
      <c r="B6" s="62"/>
      <c r="C6" s="62"/>
      <c r="D6" s="62"/>
    </row>
    <row r="7" spans="1:15" ht="15.75" thickBot="1">
      <c r="A7" s="12" t="s">
        <v>43</v>
      </c>
      <c r="B7" s="12" t="s">
        <v>44</v>
      </c>
      <c r="C7" s="12" t="s">
        <v>45</v>
      </c>
      <c r="D7" s="12" t="s">
        <v>46</v>
      </c>
      <c r="G7" s="12" t="s">
        <v>44</v>
      </c>
      <c r="H7" s="9">
        <f>G8</f>
        <v>8327594.4400000004</v>
      </c>
      <c r="K7" s="52" t="s">
        <v>73</v>
      </c>
      <c r="L7" s="52" t="s">
        <v>72</v>
      </c>
    </row>
    <row r="8" spans="1:15" ht="15.75" thickBot="1">
      <c r="A8" s="13" t="s">
        <v>49</v>
      </c>
      <c r="B8" s="14">
        <v>3280341.73</v>
      </c>
      <c r="C8" s="14">
        <v>3289541.81</v>
      </c>
      <c r="D8" s="14">
        <v>2900130.24</v>
      </c>
      <c r="E8" s="9">
        <f>D8</f>
        <v>2900130.24</v>
      </c>
      <c r="G8" s="14">
        <v>8327594.4400000004</v>
      </c>
      <c r="I8" s="9">
        <f>G9</f>
        <v>40109976.960000001</v>
      </c>
      <c r="K8" s="53"/>
      <c r="L8" s="53">
        <f>G8+K8</f>
        <v>8327594.4400000004</v>
      </c>
      <c r="N8" s="23">
        <f>L8</f>
        <v>8327594.4400000004</v>
      </c>
    </row>
    <row r="9" spans="1:15" ht="15.75" thickBot="1">
      <c r="A9" s="13" t="s">
        <v>50</v>
      </c>
      <c r="B9" s="14">
        <v>33121957.539999999</v>
      </c>
      <c r="C9" s="14">
        <v>32267706.23</v>
      </c>
      <c r="D9" s="14">
        <v>27525411.579999998</v>
      </c>
      <c r="F9" s="9">
        <f>D9</f>
        <v>27525411.579999998</v>
      </c>
      <c r="G9" s="14">
        <v>40109976.960000001</v>
      </c>
      <c r="K9" s="53">
        <f>'Proposed Positions'!K6+'Proposed Positions'!K7+'Proposed Positions'!K11+'Proposed Positions'!K12</f>
        <v>284844.71499999997</v>
      </c>
      <c r="L9" s="53">
        <f>G9+K9</f>
        <v>40394821.675000004</v>
      </c>
      <c r="O9" s="23">
        <f>L9</f>
        <v>40394821.675000004</v>
      </c>
    </row>
    <row r="10" spans="1:15" ht="18.75" thickBot="1">
      <c r="A10" s="61" t="s">
        <v>52</v>
      </c>
      <c r="B10" s="62"/>
      <c r="C10" s="62"/>
      <c r="D10" s="62"/>
    </row>
    <row r="11" spans="1:15" ht="15.75" thickBot="1">
      <c r="A11" s="12" t="s">
        <v>43</v>
      </c>
      <c r="B11" s="12" t="s">
        <v>44</v>
      </c>
      <c r="C11" s="12" t="s">
        <v>45</v>
      </c>
      <c r="D11" s="12" t="s">
        <v>46</v>
      </c>
      <c r="G11" s="12" t="s">
        <v>44</v>
      </c>
      <c r="H11" s="9">
        <f>G12</f>
        <v>27712644.550000001</v>
      </c>
      <c r="K11" s="52" t="s">
        <v>73</v>
      </c>
      <c r="L11" s="52" t="s">
        <v>72</v>
      </c>
    </row>
    <row r="12" spans="1:15" ht="15.75" thickBot="1">
      <c r="A12" s="13" t="s">
        <v>53</v>
      </c>
      <c r="B12" s="14">
        <v>18216991.07</v>
      </c>
      <c r="C12" s="14">
        <v>18216637.260000002</v>
      </c>
      <c r="D12" s="14">
        <v>22775716.73</v>
      </c>
      <c r="E12" s="9">
        <f>D12</f>
        <v>22775716.73</v>
      </c>
      <c r="G12" s="14">
        <v>27712644.550000001</v>
      </c>
      <c r="I12" s="9">
        <f>G13</f>
        <v>51710882.840000004</v>
      </c>
      <c r="K12" s="53"/>
      <c r="L12" s="53">
        <f>G12+K12</f>
        <v>27712644.550000001</v>
      </c>
      <c r="N12" s="23">
        <f>L12</f>
        <v>27712644.550000001</v>
      </c>
    </row>
    <row r="13" spans="1:15" ht="15.75" thickBot="1">
      <c r="A13" s="13" t="s">
        <v>54</v>
      </c>
      <c r="B13" s="14">
        <v>38373102.979999997</v>
      </c>
      <c r="C13" s="14">
        <v>38185535.420000002</v>
      </c>
      <c r="D13" s="14">
        <v>44551702.219999999</v>
      </c>
      <c r="F13" s="9">
        <f>D13</f>
        <v>44551702.219999999</v>
      </c>
      <c r="G13" s="14">
        <v>51710882.840000004</v>
      </c>
      <c r="I13" s="9">
        <f>G14</f>
        <v>2240230.2599999998</v>
      </c>
      <c r="K13" s="53">
        <f>'Proposed Positions'!L16</f>
        <v>429098.53453310003</v>
      </c>
      <c r="L13" s="53">
        <f>G13+K13</f>
        <v>52139981.374533102</v>
      </c>
      <c r="O13" s="23">
        <f>L13</f>
        <v>52139981.374533102</v>
      </c>
    </row>
    <row r="14" spans="1:15" ht="15.75" thickBot="1">
      <c r="A14" s="13" t="s">
        <v>55</v>
      </c>
      <c r="B14" s="14">
        <v>2824379.66</v>
      </c>
      <c r="C14" s="14">
        <v>2636955.8199999998</v>
      </c>
      <c r="D14" s="14">
        <v>1484498.86</v>
      </c>
      <c r="F14" s="9">
        <f>D14</f>
        <v>1484498.86</v>
      </c>
      <c r="G14" s="14">
        <v>2240230.2599999998</v>
      </c>
      <c r="H14" s="9">
        <f>G15</f>
        <v>1489400</v>
      </c>
      <c r="K14" s="53"/>
      <c r="L14" s="53">
        <f>G14+K14</f>
        <v>2240230.2599999998</v>
      </c>
      <c r="O14" s="23">
        <f>L14</f>
        <v>2240230.2599999998</v>
      </c>
    </row>
    <row r="15" spans="1:15" ht="15.75" thickBot="1">
      <c r="A15" s="13" t="s">
        <v>56</v>
      </c>
      <c r="B15" s="15">
        <v>1392500</v>
      </c>
      <c r="C15" s="14">
        <v>2386682.96</v>
      </c>
      <c r="D15" s="14">
        <v>1851821.49</v>
      </c>
      <c r="E15" s="9">
        <f>D15</f>
        <v>1851821.49</v>
      </c>
      <c r="G15" s="15">
        <v>1489400</v>
      </c>
      <c r="I15" s="9">
        <f>G16</f>
        <v>27603981.43</v>
      </c>
      <c r="K15" s="53"/>
      <c r="L15" s="53">
        <f>G15+K15</f>
        <v>1489400</v>
      </c>
      <c r="N15" s="23">
        <f>L15</f>
        <v>1489400</v>
      </c>
    </row>
    <row r="16" spans="1:15" ht="15.75" thickBot="1">
      <c r="A16" s="13" t="s">
        <v>57</v>
      </c>
      <c r="B16" s="14">
        <v>26761557.370000001</v>
      </c>
      <c r="C16" s="14">
        <v>29729211.210000001</v>
      </c>
      <c r="D16" s="14">
        <v>19753057.960000001</v>
      </c>
      <c r="F16" s="9">
        <f>D16</f>
        <v>19753057.960000001</v>
      </c>
      <c r="G16" s="14">
        <v>27603981.43</v>
      </c>
      <c r="K16" s="53"/>
      <c r="L16" s="53">
        <f>G16+K16</f>
        <v>27603981.43</v>
      </c>
      <c r="O16" s="23">
        <f>L16</f>
        <v>27603981.43</v>
      </c>
    </row>
    <row r="17" spans="1:16" ht="15.75" thickBot="1">
      <c r="A17" s="13" t="s">
        <v>58</v>
      </c>
      <c r="B17" s="15">
        <v>0</v>
      </c>
      <c r="C17" s="15">
        <v>6000</v>
      </c>
      <c r="D17" s="15">
        <v>0</v>
      </c>
    </row>
    <row r="18" spans="1:16" ht="18.75" thickBot="1">
      <c r="A18" s="61" t="s">
        <v>59</v>
      </c>
      <c r="B18" s="62"/>
      <c r="C18" s="62"/>
      <c r="D18" s="62"/>
    </row>
    <row r="19" spans="1:16" ht="15.75" thickBot="1">
      <c r="A19" s="12" t="s">
        <v>43</v>
      </c>
      <c r="B19" s="12" t="s">
        <v>44</v>
      </c>
      <c r="C19" s="12" t="s">
        <v>45</v>
      </c>
      <c r="D19" s="12" t="s">
        <v>46</v>
      </c>
      <c r="G19" s="12" t="s">
        <v>44</v>
      </c>
      <c r="K19" s="52" t="s">
        <v>73</v>
      </c>
      <c r="L19" s="52" t="s">
        <v>72</v>
      </c>
    </row>
    <row r="20" spans="1:16" ht="15.75" thickBot="1">
      <c r="A20" s="13" t="s">
        <v>60</v>
      </c>
      <c r="B20" s="15">
        <v>20116</v>
      </c>
      <c r="C20" s="14">
        <v>15494.03</v>
      </c>
      <c r="D20" s="14">
        <v>20710.45</v>
      </c>
      <c r="F20" s="9">
        <f>-D20</f>
        <v>-20710.45</v>
      </c>
      <c r="G20" s="15">
        <v>63116</v>
      </c>
      <c r="I20" s="9">
        <f>-G20</f>
        <v>-63116</v>
      </c>
      <c r="K20" s="53"/>
      <c r="L20" s="53">
        <f>G20+K20</f>
        <v>63116</v>
      </c>
      <c r="O20" s="23">
        <f>-L20</f>
        <v>-63116</v>
      </c>
    </row>
    <row r="21" spans="1:16" ht="15.75" thickBot="1">
      <c r="A21" s="13" t="s">
        <v>61</v>
      </c>
      <c r="B21" s="15">
        <v>3506644</v>
      </c>
      <c r="C21" s="15">
        <v>2437839</v>
      </c>
      <c r="D21" s="14">
        <v>1271958.1200000001</v>
      </c>
      <c r="F21" s="9">
        <f>-D21</f>
        <v>-1271958.1200000001</v>
      </c>
      <c r="G21" s="15">
        <v>3413844</v>
      </c>
      <c r="I21" s="9">
        <f>-G21</f>
        <v>-3413844</v>
      </c>
      <c r="K21" s="53"/>
      <c r="L21" s="53">
        <f>G21+K21</f>
        <v>3413844</v>
      </c>
      <c r="O21" s="23">
        <f>-L21</f>
        <v>-3413844</v>
      </c>
    </row>
    <row r="22" spans="1:16" ht="18.75" thickBot="1">
      <c r="A22" s="61" t="s">
        <v>62</v>
      </c>
      <c r="B22" s="62"/>
      <c r="C22" s="62"/>
      <c r="D22" s="62"/>
    </row>
    <row r="23" spans="1:16" ht="15.75" thickBot="1">
      <c r="A23" s="12" t="s">
        <v>43</v>
      </c>
      <c r="B23" s="12" t="s">
        <v>44</v>
      </c>
      <c r="C23" s="12" t="s">
        <v>45</v>
      </c>
      <c r="D23" s="12" t="s">
        <v>46</v>
      </c>
      <c r="G23" s="12" t="s">
        <v>44</v>
      </c>
      <c r="K23" s="52" t="s">
        <v>73</v>
      </c>
      <c r="L23" s="52" t="s">
        <v>72</v>
      </c>
    </row>
    <row r="24" spans="1:16" ht="15.75" thickBot="1">
      <c r="A24" s="13" t="s">
        <v>62</v>
      </c>
      <c r="B24" s="14">
        <v>75264164.349999994</v>
      </c>
      <c r="C24" s="14">
        <v>76572623.290000007</v>
      </c>
      <c r="D24" s="14">
        <v>83625265.299999997</v>
      </c>
      <c r="E24" s="19">
        <f>SUM(E4:E21)</f>
        <v>83625265.299999997</v>
      </c>
      <c r="G24" s="14">
        <v>93559827.299999997</v>
      </c>
      <c r="H24" s="19">
        <f>SUM(H3:H20)</f>
        <v>93559827.299999997</v>
      </c>
      <c r="K24" s="53"/>
      <c r="L24" s="53">
        <f>L4+L8+L12+L15</f>
        <v>93559827.299999997</v>
      </c>
      <c r="N24" s="23">
        <f>SUM(N4:N23)</f>
        <v>93559827.299999997</v>
      </c>
    </row>
    <row r="25" spans="1:16" ht="18.75" thickBot="1">
      <c r="A25" s="61" t="s">
        <v>63</v>
      </c>
      <c r="B25" s="62"/>
      <c r="C25" s="62"/>
      <c r="D25" s="62"/>
    </row>
    <row r="26" spans="1:16" ht="15.75" thickBot="1">
      <c r="A26" s="12" t="s">
        <v>43</v>
      </c>
      <c r="B26" s="12" t="s">
        <v>44</v>
      </c>
      <c r="C26" s="12" t="s">
        <v>45</v>
      </c>
      <c r="D26" s="12" t="s">
        <v>46</v>
      </c>
      <c r="G26" s="12" t="s">
        <v>44</v>
      </c>
      <c r="K26" s="52" t="s">
        <v>73</v>
      </c>
      <c r="L26" s="52" t="s">
        <v>72</v>
      </c>
    </row>
    <row r="27" spans="1:16" ht="15.75" thickBot="1">
      <c r="A27" s="13" t="s">
        <v>63</v>
      </c>
      <c r="B27" s="14">
        <v>163960415.5</v>
      </c>
      <c r="C27" s="14">
        <v>166670928.88</v>
      </c>
      <c r="D27" s="14">
        <v>160639435.62</v>
      </c>
      <c r="F27" s="19">
        <f>SUM(F4:F21)</f>
        <v>160639435.62000003</v>
      </c>
      <c r="G27" s="14">
        <v>187412889.84</v>
      </c>
      <c r="I27" s="19">
        <f>SUM(I3:I21)</f>
        <v>187412889.84</v>
      </c>
      <c r="K27" s="53"/>
      <c r="L27" s="53">
        <f>L5+L9+L13+L14+L16-L20-L21</f>
        <v>188736601.75953311</v>
      </c>
      <c r="O27" s="7">
        <f>SUM(O4:O26)</f>
        <v>188736601.75953311</v>
      </c>
      <c r="P27" s="54">
        <f>SUM(L27-G27)</f>
        <v>1323711.9195331037</v>
      </c>
    </row>
    <row r="28" spans="1:16" ht="18.75" thickBot="1">
      <c r="A28" s="61" t="s">
        <v>64</v>
      </c>
      <c r="B28" s="62"/>
      <c r="C28" s="62"/>
      <c r="D28" s="62"/>
    </row>
    <row r="29" spans="1:16" ht="15.75" thickBot="1">
      <c r="A29" s="12" t="s">
        <v>43</v>
      </c>
      <c r="B29" s="12" t="s">
        <v>44</v>
      </c>
      <c r="C29" s="12" t="s">
        <v>45</v>
      </c>
      <c r="D29" s="12" t="s">
        <v>46</v>
      </c>
      <c r="G29" s="12" t="s">
        <v>44</v>
      </c>
      <c r="K29" s="52" t="s">
        <v>73</v>
      </c>
      <c r="L29" s="52" t="s">
        <v>72</v>
      </c>
    </row>
    <row r="30" spans="1:16" ht="15.75" thickBot="1">
      <c r="A30" s="13" t="s">
        <v>64</v>
      </c>
      <c r="B30" s="16">
        <v>0.45903862905199999</v>
      </c>
      <c r="C30" s="16">
        <v>0.45942399076099999</v>
      </c>
      <c r="D30" s="16">
        <v>0.52057743465799999</v>
      </c>
      <c r="E30" s="20">
        <f>E24/F27</f>
        <v>0.52057743465819561</v>
      </c>
      <c r="G30" s="16">
        <v>0.49921767590100002</v>
      </c>
      <c r="H30" s="20">
        <f>H24/I27</f>
        <v>0.49921767590198746</v>
      </c>
      <c r="J30" s="60"/>
      <c r="L30" s="59">
        <f>L24/L27</f>
        <v>0.49571639219828373</v>
      </c>
    </row>
    <row r="31" spans="1:16" ht="15.75" thickBot="1">
      <c r="A31" s="13" t="s">
        <v>266</v>
      </c>
      <c r="B31" s="16">
        <v>0.45903862905199999</v>
      </c>
      <c r="C31" s="16">
        <v>0.45942399076099999</v>
      </c>
      <c r="D31" s="16">
        <v>0.52057743465799999</v>
      </c>
      <c r="E31" s="20" t="e">
        <f>E26/F29</f>
        <v>#DIV/0!</v>
      </c>
      <c r="G31" s="16">
        <v>0.50049999999999994</v>
      </c>
    </row>
  </sheetData>
  <mergeCells count="7">
    <mergeCell ref="A28:D28"/>
    <mergeCell ref="A2:D2"/>
    <mergeCell ref="A6:D6"/>
    <mergeCell ref="A10:D10"/>
    <mergeCell ref="A18:D18"/>
    <mergeCell ref="A22:D22"/>
    <mergeCell ref="A25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7" sqref="B7"/>
    </sheetView>
  </sheetViews>
  <sheetFormatPr defaultRowHeight="15"/>
  <cols>
    <col min="1" max="1" width="6.42578125" bestFit="1" customWidth="1"/>
    <col min="2" max="13" width="12" bestFit="1" customWidth="1"/>
  </cols>
  <sheetData>
    <row r="1" spans="1:13">
      <c r="A1" s="8" t="s">
        <v>32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</row>
    <row r="2" spans="1:13">
      <c r="A2" s="8" t="s">
        <v>33</v>
      </c>
      <c r="B2" s="9">
        <v>174477.21</v>
      </c>
      <c r="C2" s="9">
        <v>178839.14</v>
      </c>
      <c r="D2" s="9">
        <v>183310.12</v>
      </c>
      <c r="E2" s="9">
        <v>187892.87</v>
      </c>
      <c r="F2" s="9">
        <v>192590.19</v>
      </c>
      <c r="G2" s="9">
        <v>197404.95</v>
      </c>
      <c r="H2" s="9">
        <v>202340.07</v>
      </c>
      <c r="I2" s="9">
        <v>207398.58</v>
      </c>
      <c r="J2" s="9">
        <v>212583.53</v>
      </c>
      <c r="K2" s="9">
        <v>217898.13</v>
      </c>
      <c r="L2" s="9">
        <v>223345.58</v>
      </c>
      <c r="M2" s="9">
        <v>228929.22</v>
      </c>
    </row>
    <row r="3" spans="1:13">
      <c r="A3" s="8" t="s">
        <v>34</v>
      </c>
      <c r="B3" s="9">
        <v>150145.43</v>
      </c>
      <c r="C3" s="9">
        <v>153899.07999999999</v>
      </c>
      <c r="D3" s="9">
        <v>157746.54999999999</v>
      </c>
      <c r="E3" s="9">
        <v>161690.21</v>
      </c>
      <c r="F3" s="9">
        <v>165732.47</v>
      </c>
      <c r="G3" s="9">
        <v>169875.78</v>
      </c>
      <c r="H3" s="9">
        <v>174122.67</v>
      </c>
      <c r="I3" s="9">
        <v>178475.74</v>
      </c>
      <c r="J3" s="9">
        <v>182937.64</v>
      </c>
      <c r="K3" s="9">
        <v>187511.08</v>
      </c>
      <c r="L3" s="9">
        <v>192198.85</v>
      </c>
      <c r="M3" s="9">
        <v>197003.83</v>
      </c>
    </row>
    <row r="4" spans="1:13">
      <c r="A4" s="8" t="s">
        <v>35</v>
      </c>
      <c r="B4" s="9">
        <v>142995.65</v>
      </c>
      <c r="C4" s="9">
        <v>146570.54999999999</v>
      </c>
      <c r="D4" s="9">
        <v>150234.81</v>
      </c>
      <c r="E4" s="9">
        <v>153990.68</v>
      </c>
      <c r="F4" s="9">
        <v>157840.44</v>
      </c>
      <c r="G4" s="9">
        <v>161786.46</v>
      </c>
      <c r="H4" s="9">
        <v>165831.10999999999</v>
      </c>
      <c r="I4" s="9">
        <v>169976.9</v>
      </c>
      <c r="J4" s="9">
        <v>174226.31</v>
      </c>
      <c r="K4" s="9">
        <v>178581.98</v>
      </c>
      <c r="L4" s="9">
        <v>183046.53</v>
      </c>
      <c r="M4" s="9">
        <v>187622.69</v>
      </c>
    </row>
    <row r="5" spans="1:13">
      <c r="A5" s="8" t="s">
        <v>20</v>
      </c>
      <c r="B5" s="9">
        <v>129980.63</v>
      </c>
      <c r="C5" s="9">
        <v>133230.15</v>
      </c>
      <c r="D5" s="9">
        <v>136560.89000000001</v>
      </c>
      <c r="E5" s="9">
        <v>139974.92000000001</v>
      </c>
      <c r="F5" s="9">
        <v>143474.29</v>
      </c>
      <c r="G5" s="9">
        <v>147061.15</v>
      </c>
      <c r="H5" s="9">
        <v>150737.68</v>
      </c>
      <c r="I5" s="9">
        <v>154506.13</v>
      </c>
      <c r="J5" s="9">
        <v>158368.76999999999</v>
      </c>
      <c r="K5" s="9">
        <v>162327.99</v>
      </c>
      <c r="L5" s="9">
        <v>166386.19</v>
      </c>
      <c r="M5" s="9">
        <v>170567.06</v>
      </c>
    </row>
    <row r="6" spans="1:13">
      <c r="A6" s="8" t="s">
        <v>36</v>
      </c>
      <c r="B6" s="9">
        <v>123791.08</v>
      </c>
      <c r="C6" s="9">
        <v>126885.84</v>
      </c>
      <c r="D6" s="9">
        <v>130058</v>
      </c>
      <c r="E6" s="9">
        <v>133309.45000000001</v>
      </c>
      <c r="F6" s="9">
        <v>136642.18</v>
      </c>
      <c r="G6" s="9">
        <v>140058.23999999999</v>
      </c>
      <c r="H6" s="9">
        <v>143559.69</v>
      </c>
      <c r="I6" s="9">
        <v>147148.68</v>
      </c>
      <c r="J6" s="9">
        <v>150827.4</v>
      </c>
      <c r="K6" s="9">
        <v>154598.1</v>
      </c>
      <c r="L6" s="9">
        <v>158463.04000000001</v>
      </c>
      <c r="M6" s="9">
        <v>162424.60999999999</v>
      </c>
    </row>
    <row r="7" spans="1:13">
      <c r="A7" s="8" t="s">
        <v>19</v>
      </c>
      <c r="B7" s="9">
        <v>116602.47</v>
      </c>
      <c r="C7" s="9">
        <v>119517.53</v>
      </c>
      <c r="D7" s="9">
        <v>122505.47</v>
      </c>
      <c r="E7" s="9">
        <v>125568.11</v>
      </c>
      <c r="F7" s="9">
        <v>128707.32</v>
      </c>
      <c r="G7" s="9">
        <v>131925</v>
      </c>
      <c r="H7" s="9">
        <v>135223.12</v>
      </c>
      <c r="I7" s="9">
        <v>138603.70000000001</v>
      </c>
      <c r="J7" s="9">
        <v>142068.79</v>
      </c>
      <c r="K7" s="9">
        <v>145620.51</v>
      </c>
      <c r="L7" s="9">
        <v>149261.01999999999</v>
      </c>
      <c r="M7" s="9">
        <v>152992.54</v>
      </c>
    </row>
    <row r="8" spans="1:13">
      <c r="A8" s="8" t="s">
        <v>14</v>
      </c>
      <c r="B8" s="9">
        <v>108959.09</v>
      </c>
      <c r="C8" s="9">
        <v>111683.06</v>
      </c>
      <c r="D8" s="9">
        <v>114475.14</v>
      </c>
      <c r="E8" s="9">
        <v>117337.02</v>
      </c>
      <c r="F8" s="9">
        <v>120270.44</v>
      </c>
      <c r="G8" s="9">
        <v>123277.21</v>
      </c>
      <c r="H8" s="9">
        <v>126359.14</v>
      </c>
      <c r="I8" s="9">
        <v>129518.12</v>
      </c>
      <c r="J8" s="9">
        <v>132756.07</v>
      </c>
      <c r="K8" s="9">
        <v>136074.97</v>
      </c>
      <c r="L8" s="9">
        <v>139476.85</v>
      </c>
      <c r="M8" s="9">
        <v>142963.76999999999</v>
      </c>
    </row>
    <row r="9" spans="1:13">
      <c r="A9" s="8" t="s">
        <v>37</v>
      </c>
      <c r="B9" s="9">
        <v>100045.59</v>
      </c>
      <c r="C9" s="9">
        <v>102546.72</v>
      </c>
      <c r="D9" s="9">
        <v>105110.39999999999</v>
      </c>
      <c r="E9" s="9">
        <v>107738.15</v>
      </c>
      <c r="F9" s="9">
        <v>110431.6</v>
      </c>
      <c r="G9" s="9">
        <v>113192.4</v>
      </c>
      <c r="H9" s="9">
        <v>116022.21</v>
      </c>
      <c r="I9" s="9">
        <v>118922.76</v>
      </c>
      <c r="J9" s="9">
        <v>121895.83</v>
      </c>
      <c r="K9" s="9">
        <v>124943.23</v>
      </c>
      <c r="L9" s="9">
        <v>128066.81</v>
      </c>
      <c r="M9" s="9">
        <v>131268.47</v>
      </c>
    </row>
    <row r="10" spans="1:13">
      <c r="A10" s="8" t="s">
        <v>38</v>
      </c>
      <c r="B10" s="9">
        <v>90502.37</v>
      </c>
      <c r="C10" s="9">
        <v>92764.93</v>
      </c>
      <c r="D10" s="9">
        <v>95084.05</v>
      </c>
      <c r="E10" s="9">
        <v>97461.15</v>
      </c>
      <c r="F10" s="9">
        <v>99897.69</v>
      </c>
      <c r="G10" s="9">
        <v>102395.13</v>
      </c>
      <c r="H10" s="9">
        <v>104955</v>
      </c>
      <c r="I10" s="9">
        <v>107578.88</v>
      </c>
      <c r="J10" s="9">
        <v>110268.36</v>
      </c>
      <c r="K10" s="9">
        <v>113025.06</v>
      </c>
      <c r="L10" s="9">
        <v>115850.68</v>
      </c>
      <c r="M10" s="9">
        <v>118746.95</v>
      </c>
    </row>
    <row r="11" spans="1:13">
      <c r="A11" s="8" t="s">
        <v>39</v>
      </c>
      <c r="B11" s="9">
        <v>86833.04</v>
      </c>
      <c r="C11" s="9">
        <v>89003.87</v>
      </c>
      <c r="D11" s="9">
        <v>91228.97</v>
      </c>
      <c r="E11" s="9">
        <v>93509.69</v>
      </c>
      <c r="F11" s="9">
        <v>95847.43</v>
      </c>
      <c r="G11" s="9">
        <v>98243.62</v>
      </c>
      <c r="H11" s="9">
        <v>100699.71</v>
      </c>
      <c r="I11" s="9">
        <v>103217.2</v>
      </c>
      <c r="J11" s="9">
        <v>105797.63</v>
      </c>
      <c r="K11" s="9">
        <v>108442.57</v>
      </c>
      <c r="L11" s="9">
        <v>111153.63</v>
      </c>
      <c r="M11" s="9">
        <v>113932.48</v>
      </c>
    </row>
    <row r="12" spans="1:13">
      <c r="A12" s="8" t="s">
        <v>40</v>
      </c>
      <c r="B12" s="9">
        <v>75957.25</v>
      </c>
      <c r="C12" s="9">
        <v>77856.17</v>
      </c>
      <c r="D12" s="9">
        <v>79802.570000000007</v>
      </c>
      <c r="E12" s="9">
        <v>81797.64</v>
      </c>
      <c r="F12" s="9">
        <v>83842.59</v>
      </c>
      <c r="G12" s="9">
        <v>85938.65</v>
      </c>
      <c r="H12" s="9">
        <v>88087.11</v>
      </c>
      <c r="I12" s="9">
        <v>90289.29</v>
      </c>
      <c r="J12" s="9">
        <v>92546.52</v>
      </c>
      <c r="K12" s="9">
        <v>94860.18</v>
      </c>
      <c r="L12" s="9">
        <v>97231.69</v>
      </c>
      <c r="M12" s="9">
        <v>99662.48</v>
      </c>
    </row>
    <row r="13" spans="1:13">
      <c r="A13" s="8" t="s">
        <v>21</v>
      </c>
      <c r="B13" s="9">
        <v>70354.25</v>
      </c>
      <c r="C13" s="9">
        <v>72113.119999999995</v>
      </c>
      <c r="D13" s="9">
        <v>73915.94</v>
      </c>
      <c r="E13" s="9">
        <v>75763.839999999997</v>
      </c>
      <c r="F13" s="9">
        <v>77657.929999999993</v>
      </c>
      <c r="G13" s="9">
        <v>79599.38</v>
      </c>
      <c r="H13" s="9">
        <v>81589.36</v>
      </c>
      <c r="I13" s="9">
        <v>83629.100000000006</v>
      </c>
      <c r="J13" s="9">
        <v>85719.83</v>
      </c>
      <c r="K13" s="9">
        <v>87862.83</v>
      </c>
      <c r="L13" s="9">
        <v>90059.4</v>
      </c>
      <c r="M13" s="9">
        <v>92310.88</v>
      </c>
    </row>
    <row r="14" spans="1:13">
      <c r="A14" s="8" t="s">
        <v>16</v>
      </c>
      <c r="B14" s="9">
        <v>65675.98</v>
      </c>
      <c r="C14" s="9">
        <v>67317.88</v>
      </c>
      <c r="D14" s="9">
        <v>69000.83</v>
      </c>
      <c r="E14" s="9">
        <v>70725.84</v>
      </c>
      <c r="F14" s="9">
        <v>72493.990000000005</v>
      </c>
      <c r="G14" s="9">
        <v>74306.350000000006</v>
      </c>
      <c r="H14" s="9">
        <v>76164.009999999995</v>
      </c>
      <c r="I14" s="9">
        <v>78068.100000000006</v>
      </c>
      <c r="J14" s="9">
        <v>80019.8</v>
      </c>
      <c r="K14" s="9">
        <v>82020.3</v>
      </c>
      <c r="L14" s="9">
        <v>84070.81</v>
      </c>
      <c r="M14" s="9">
        <v>86172.58</v>
      </c>
    </row>
    <row r="15" spans="1:13">
      <c r="A15" s="8" t="s">
        <v>41</v>
      </c>
      <c r="B15" s="9">
        <v>61605.26</v>
      </c>
      <c r="C15" s="9">
        <v>63145.39</v>
      </c>
      <c r="D15" s="9">
        <v>64724.03</v>
      </c>
      <c r="E15" s="9">
        <v>66342.13</v>
      </c>
      <c r="F15" s="9">
        <v>68000.69</v>
      </c>
      <c r="G15" s="9">
        <v>69700.710000000006</v>
      </c>
      <c r="H15" s="9">
        <v>71443.22</v>
      </c>
      <c r="I15" s="9">
        <v>73229.3</v>
      </c>
      <c r="J15" s="9">
        <v>75060.03</v>
      </c>
      <c r="K15" s="9">
        <v>76936.53</v>
      </c>
      <c r="L15" s="9">
        <v>78859.94</v>
      </c>
      <c r="M15" s="9">
        <v>80831.45</v>
      </c>
    </row>
    <row r="16" spans="1:13">
      <c r="A16" s="8" t="s">
        <v>42</v>
      </c>
      <c r="B16" s="9">
        <v>58142.12</v>
      </c>
      <c r="C16" s="9">
        <v>59595.67</v>
      </c>
      <c r="D16" s="9">
        <v>61085.56</v>
      </c>
      <c r="E16" s="9">
        <v>62612.69</v>
      </c>
      <c r="F16" s="9">
        <v>64178.01</v>
      </c>
      <c r="G16" s="9">
        <v>65782.460000000006</v>
      </c>
      <c r="H16" s="9">
        <v>67427.03</v>
      </c>
      <c r="I16" s="9">
        <v>69112.7</v>
      </c>
      <c r="J16" s="9">
        <v>70840.52</v>
      </c>
      <c r="K16" s="9">
        <v>72611.53</v>
      </c>
      <c r="L16" s="9">
        <v>74426.820000000007</v>
      </c>
      <c r="M16" s="9">
        <v>76287.490000000005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49" workbookViewId="0">
      <selection activeCell="A76" sqref="A76"/>
    </sheetView>
  </sheetViews>
  <sheetFormatPr defaultRowHeight="12.75"/>
  <cols>
    <col min="1" max="1" width="98.85546875" style="27" customWidth="1"/>
    <col min="2" max="2" width="12" style="27" customWidth="1"/>
    <col min="3" max="16384" width="9.140625" style="27"/>
  </cols>
  <sheetData>
    <row r="1" spans="1:2" ht="21.6" customHeight="1">
      <c r="A1" s="51" t="s">
        <v>265</v>
      </c>
      <c r="B1" s="50"/>
    </row>
    <row r="2" spans="1:2" ht="13.7" customHeight="1">
      <c r="A2" s="49" t="s">
        <v>264</v>
      </c>
      <c r="B2" s="28"/>
    </row>
    <row r="3" spans="1:2" ht="17.100000000000001" customHeight="1">
      <c r="A3" s="48" t="s">
        <v>263</v>
      </c>
      <c r="B3" s="28"/>
    </row>
    <row r="4" spans="1:2" ht="15" customHeight="1">
      <c r="A4" s="47" t="s">
        <v>262</v>
      </c>
      <c r="B4" s="46" t="s">
        <v>132</v>
      </c>
    </row>
    <row r="5" spans="1:2" ht="15.95" customHeight="1">
      <c r="A5" s="35" t="s">
        <v>261</v>
      </c>
      <c r="B5" s="34" t="s">
        <v>130</v>
      </c>
    </row>
    <row r="6" spans="1:2" ht="16.7" customHeight="1">
      <c r="A6" s="33" t="s">
        <v>260</v>
      </c>
      <c r="B6" s="32" t="s">
        <v>258</v>
      </c>
    </row>
    <row r="7" spans="1:2" ht="16.7" customHeight="1">
      <c r="A7" s="33" t="s">
        <v>259</v>
      </c>
      <c r="B7" s="32" t="s">
        <v>258</v>
      </c>
    </row>
    <row r="8" spans="1:2" ht="16.7" customHeight="1">
      <c r="A8" s="33" t="s">
        <v>257</v>
      </c>
      <c r="B8" s="32" t="s">
        <v>126</v>
      </c>
    </row>
    <row r="9" spans="1:2" ht="16.5" customHeight="1">
      <c r="A9" s="33" t="s">
        <v>256</v>
      </c>
      <c r="B9" s="32" t="s">
        <v>126</v>
      </c>
    </row>
    <row r="10" spans="1:2" ht="16.7" customHeight="1">
      <c r="A10" s="33" t="s">
        <v>255</v>
      </c>
      <c r="B10" s="32" t="s">
        <v>126</v>
      </c>
    </row>
    <row r="11" spans="1:2" ht="18.95" customHeight="1">
      <c r="A11" s="33" t="s">
        <v>254</v>
      </c>
      <c r="B11" s="32" t="s">
        <v>126</v>
      </c>
    </row>
    <row r="12" spans="1:2" ht="16.7" customHeight="1">
      <c r="A12" s="33" t="s">
        <v>253</v>
      </c>
      <c r="B12" s="32" t="s">
        <v>123</v>
      </c>
    </row>
    <row r="13" spans="1:2" ht="16.7" customHeight="1">
      <c r="A13" s="33" t="s">
        <v>252</v>
      </c>
      <c r="B13" s="32" t="s">
        <v>123</v>
      </c>
    </row>
    <row r="14" spans="1:2" ht="16.7" customHeight="1">
      <c r="A14" s="33" t="s">
        <v>251</v>
      </c>
      <c r="B14" s="32" t="s">
        <v>123</v>
      </c>
    </row>
    <row r="15" spans="1:2" ht="16.7" customHeight="1">
      <c r="A15" s="33" t="s">
        <v>250</v>
      </c>
      <c r="B15" s="32" t="s">
        <v>123</v>
      </c>
    </row>
    <row r="16" spans="1:2" ht="16.5" customHeight="1">
      <c r="A16" s="33" t="s">
        <v>249</v>
      </c>
      <c r="B16" s="32" t="s">
        <v>123</v>
      </c>
    </row>
    <row r="17" spans="1:2" ht="16.7" customHeight="1">
      <c r="A17" s="33" t="s">
        <v>248</v>
      </c>
      <c r="B17" s="32" t="s">
        <v>123</v>
      </c>
    </row>
    <row r="18" spans="1:2" ht="16.7" customHeight="1">
      <c r="A18" s="33" t="s">
        <v>247</v>
      </c>
      <c r="B18" s="32" t="s">
        <v>123</v>
      </c>
    </row>
    <row r="19" spans="1:2" ht="16.7" customHeight="1">
      <c r="A19" s="33" t="s">
        <v>246</v>
      </c>
      <c r="B19" s="32" t="s">
        <v>119</v>
      </c>
    </row>
    <row r="20" spans="1:2" ht="16.7" customHeight="1">
      <c r="A20" s="33" t="s">
        <v>245</v>
      </c>
      <c r="B20" s="32" t="s">
        <v>119</v>
      </c>
    </row>
    <row r="21" spans="1:2" ht="16.5" customHeight="1">
      <c r="A21" s="33" t="s">
        <v>244</v>
      </c>
      <c r="B21" s="32" t="s">
        <v>119</v>
      </c>
    </row>
    <row r="22" spans="1:2" ht="16.7" customHeight="1">
      <c r="A22" s="33" t="s">
        <v>243</v>
      </c>
      <c r="B22" s="32" t="s">
        <v>114</v>
      </c>
    </row>
    <row r="23" spans="1:2" ht="16.7" customHeight="1">
      <c r="A23" s="33" t="s">
        <v>199</v>
      </c>
      <c r="B23" s="32" t="s">
        <v>114</v>
      </c>
    </row>
    <row r="24" spans="1:2" ht="16.7" customHeight="1">
      <c r="A24" s="33" t="s">
        <v>242</v>
      </c>
      <c r="B24" s="32" t="s">
        <v>114</v>
      </c>
    </row>
    <row r="25" spans="1:2" ht="16.7" customHeight="1">
      <c r="A25" s="33" t="s">
        <v>241</v>
      </c>
      <c r="B25" s="32" t="s">
        <v>114</v>
      </c>
    </row>
    <row r="26" spans="1:2" ht="16.5" customHeight="1">
      <c r="A26" s="33" t="s">
        <v>240</v>
      </c>
      <c r="B26" s="32" t="s">
        <v>109</v>
      </c>
    </row>
    <row r="27" spans="1:2" ht="16.7" customHeight="1">
      <c r="A27" s="33" t="s">
        <v>193</v>
      </c>
      <c r="B27" s="32" t="s">
        <v>109</v>
      </c>
    </row>
    <row r="28" spans="1:2" ht="16.7" customHeight="1">
      <c r="A28" s="33" t="s">
        <v>239</v>
      </c>
      <c r="B28" s="32" t="s">
        <v>109</v>
      </c>
    </row>
    <row r="29" spans="1:2" ht="16.7" customHeight="1">
      <c r="A29" s="33" t="s">
        <v>238</v>
      </c>
      <c r="B29" s="32" t="s">
        <v>109</v>
      </c>
    </row>
    <row r="30" spans="1:2" ht="16.5" customHeight="1">
      <c r="A30" s="33" t="s">
        <v>237</v>
      </c>
      <c r="B30" s="32" t="s">
        <v>106</v>
      </c>
    </row>
    <row r="31" spans="1:2" ht="16.7" customHeight="1">
      <c r="A31" s="33" t="s">
        <v>236</v>
      </c>
      <c r="B31" s="32" t="s">
        <v>106</v>
      </c>
    </row>
    <row r="32" spans="1:2" ht="16.7" customHeight="1">
      <c r="A32" s="33" t="s">
        <v>235</v>
      </c>
      <c r="B32" s="32" t="s">
        <v>106</v>
      </c>
    </row>
    <row r="33" spans="1:2" ht="16.7" customHeight="1">
      <c r="A33" s="33" t="s">
        <v>234</v>
      </c>
      <c r="B33" s="32" t="s">
        <v>106</v>
      </c>
    </row>
    <row r="34" spans="1:2" ht="16.7" customHeight="1">
      <c r="A34" s="33" t="s">
        <v>233</v>
      </c>
      <c r="B34" s="32" t="s">
        <v>106</v>
      </c>
    </row>
    <row r="35" spans="1:2" ht="16.5" customHeight="1">
      <c r="A35" s="33" t="s">
        <v>232</v>
      </c>
      <c r="B35" s="32" t="s">
        <v>106</v>
      </c>
    </row>
    <row r="36" spans="1:2" ht="16.7" customHeight="1">
      <c r="A36" s="33" t="s">
        <v>231</v>
      </c>
      <c r="B36" s="32" t="s">
        <v>106</v>
      </c>
    </row>
    <row r="37" spans="1:2" ht="17.100000000000001" customHeight="1">
      <c r="A37" s="33" t="s">
        <v>230</v>
      </c>
      <c r="B37" s="32" t="s">
        <v>106</v>
      </c>
    </row>
    <row r="38" spans="1:2" ht="16.350000000000001" customHeight="1">
      <c r="A38" s="35" t="s">
        <v>229</v>
      </c>
      <c r="B38" s="34" t="s">
        <v>106</v>
      </c>
    </row>
    <row r="39" spans="1:2" ht="16.5" customHeight="1">
      <c r="A39" s="33" t="s">
        <v>108</v>
      </c>
      <c r="B39" s="32" t="s">
        <v>106</v>
      </c>
    </row>
    <row r="40" spans="1:2" ht="16.7" customHeight="1">
      <c r="A40" s="33" t="s">
        <v>228</v>
      </c>
      <c r="B40" s="32" t="s">
        <v>106</v>
      </c>
    </row>
    <row r="41" spans="1:2" ht="16.7" customHeight="1">
      <c r="A41" s="33" t="s">
        <v>227</v>
      </c>
      <c r="B41" s="32" t="s">
        <v>175</v>
      </c>
    </row>
    <row r="42" spans="1:2" ht="16.7" customHeight="1">
      <c r="A42" s="33" t="s">
        <v>226</v>
      </c>
      <c r="B42" s="32" t="s">
        <v>141</v>
      </c>
    </row>
    <row r="43" spans="1:2" ht="16.7" customHeight="1">
      <c r="A43" s="33" t="s">
        <v>225</v>
      </c>
      <c r="B43" s="32" t="s">
        <v>141</v>
      </c>
    </row>
    <row r="44" spans="1:2" ht="16.5" customHeight="1">
      <c r="A44" s="33" t="s">
        <v>104</v>
      </c>
      <c r="B44" s="32" t="s">
        <v>103</v>
      </c>
    </row>
    <row r="45" spans="1:2" ht="9" customHeight="1">
      <c r="A45" s="41" t="s">
        <v>161</v>
      </c>
      <c r="B45" s="45"/>
    </row>
    <row r="46" spans="1:2" ht="9" customHeight="1">
      <c r="A46" s="40" t="s">
        <v>160</v>
      </c>
      <c r="B46" s="44"/>
    </row>
    <row r="47" spans="1:2" ht="9" customHeight="1">
      <c r="A47" s="40" t="s">
        <v>159</v>
      </c>
      <c r="B47" s="44"/>
    </row>
    <row r="48" spans="1:2" ht="15" customHeight="1">
      <c r="A48" s="43" t="s">
        <v>224</v>
      </c>
      <c r="B48" s="42" t="s">
        <v>132</v>
      </c>
    </row>
    <row r="49" spans="1:2" ht="16.350000000000001" customHeight="1">
      <c r="A49" s="35" t="s">
        <v>131</v>
      </c>
      <c r="B49" s="34" t="s">
        <v>130</v>
      </c>
    </row>
    <row r="50" spans="1:2" ht="16.7" customHeight="1">
      <c r="A50" s="33" t="s">
        <v>128</v>
      </c>
      <c r="B50" s="32" t="s">
        <v>223</v>
      </c>
    </row>
    <row r="51" spans="1:2" ht="16.7" customHeight="1">
      <c r="A51" s="33" t="s">
        <v>127</v>
      </c>
      <c r="B51" s="32" t="s">
        <v>223</v>
      </c>
    </row>
    <row r="52" spans="1:2" ht="16.5" customHeight="1">
      <c r="A52" s="33" t="s">
        <v>129</v>
      </c>
      <c r="B52" s="32" t="s">
        <v>126</v>
      </c>
    </row>
    <row r="53" spans="1:2" ht="16.7" customHeight="1">
      <c r="A53" s="33" t="s">
        <v>222</v>
      </c>
      <c r="B53" s="32" t="s">
        <v>217</v>
      </c>
    </row>
    <row r="54" spans="1:2" ht="16.7" customHeight="1">
      <c r="A54" s="33" t="s">
        <v>150</v>
      </c>
      <c r="B54" s="32" t="s">
        <v>217</v>
      </c>
    </row>
    <row r="55" spans="1:2" ht="16.7" customHeight="1">
      <c r="A55" s="33" t="s">
        <v>125</v>
      </c>
      <c r="B55" s="32" t="s">
        <v>217</v>
      </c>
    </row>
    <row r="56" spans="1:2" ht="16.7" customHeight="1">
      <c r="A56" s="33" t="s">
        <v>221</v>
      </c>
      <c r="B56" s="32" t="s">
        <v>217</v>
      </c>
    </row>
    <row r="57" spans="1:2" ht="16.5" customHeight="1">
      <c r="A57" s="33" t="s">
        <v>220</v>
      </c>
      <c r="B57" s="32" t="s">
        <v>217</v>
      </c>
    </row>
    <row r="58" spans="1:2" ht="16.7" customHeight="1">
      <c r="A58" s="33" t="s">
        <v>219</v>
      </c>
      <c r="B58" s="32" t="s">
        <v>217</v>
      </c>
    </row>
    <row r="59" spans="1:2" ht="16.7" customHeight="1">
      <c r="A59" s="33" t="s">
        <v>218</v>
      </c>
      <c r="B59" s="32" t="s">
        <v>217</v>
      </c>
    </row>
    <row r="60" spans="1:2" ht="16.7" customHeight="1">
      <c r="A60" s="33" t="s">
        <v>216</v>
      </c>
      <c r="B60" s="32" t="s">
        <v>123</v>
      </c>
    </row>
    <row r="61" spans="1:2" ht="16.7" customHeight="1">
      <c r="A61" s="33" t="s">
        <v>215</v>
      </c>
      <c r="B61" s="32" t="s">
        <v>123</v>
      </c>
    </row>
    <row r="62" spans="1:2" ht="16.5" customHeight="1">
      <c r="A62" s="33" t="s">
        <v>214</v>
      </c>
      <c r="B62" s="32" t="s">
        <v>119</v>
      </c>
    </row>
    <row r="63" spans="1:2" ht="16.7" customHeight="1">
      <c r="A63" s="33" t="s">
        <v>213</v>
      </c>
      <c r="B63" s="32" t="s">
        <v>119</v>
      </c>
    </row>
    <row r="64" spans="1:2" ht="16.7" customHeight="1">
      <c r="A64" s="33" t="s">
        <v>212</v>
      </c>
      <c r="B64" s="32" t="s">
        <v>119</v>
      </c>
    </row>
    <row r="65" spans="1:2" ht="16.7" customHeight="1">
      <c r="A65" s="33" t="s">
        <v>211</v>
      </c>
      <c r="B65" s="32" t="s">
        <v>119</v>
      </c>
    </row>
    <row r="66" spans="1:2" ht="16.7" customHeight="1">
      <c r="A66" s="33" t="s">
        <v>210</v>
      </c>
      <c r="B66" s="32" t="s">
        <v>119</v>
      </c>
    </row>
    <row r="67" spans="1:2" ht="16.5" customHeight="1">
      <c r="A67" s="33" t="s">
        <v>209</v>
      </c>
      <c r="B67" s="32" t="s">
        <v>119</v>
      </c>
    </row>
    <row r="68" spans="1:2" ht="16.7" customHeight="1">
      <c r="A68" s="33" t="s">
        <v>208</v>
      </c>
      <c r="B68" s="32" t="s">
        <v>119</v>
      </c>
    </row>
    <row r="69" spans="1:2" ht="16.7" customHeight="1">
      <c r="A69" s="33" t="s">
        <v>207</v>
      </c>
      <c r="B69" s="32" t="s">
        <v>119</v>
      </c>
    </row>
    <row r="70" spans="1:2" ht="16.7" customHeight="1">
      <c r="A70" s="33" t="s">
        <v>206</v>
      </c>
      <c r="B70" s="32" t="s">
        <v>119</v>
      </c>
    </row>
    <row r="71" spans="1:2" ht="16.5" customHeight="1">
      <c r="A71" s="33" t="s">
        <v>205</v>
      </c>
      <c r="B71" s="32" t="s">
        <v>119</v>
      </c>
    </row>
    <row r="72" spans="1:2" ht="16.7" customHeight="1">
      <c r="A72" s="33" t="s">
        <v>204</v>
      </c>
      <c r="B72" s="32" t="s">
        <v>119</v>
      </c>
    </row>
    <row r="73" spans="1:2" ht="16.7" customHeight="1">
      <c r="A73" s="33" t="s">
        <v>203</v>
      </c>
      <c r="B73" s="32" t="s">
        <v>114</v>
      </c>
    </row>
    <row r="74" spans="1:2" ht="16.7" customHeight="1">
      <c r="A74" s="33" t="s">
        <v>202</v>
      </c>
      <c r="B74" s="32" t="s">
        <v>114</v>
      </c>
    </row>
    <row r="75" spans="1:2" ht="16.7" customHeight="1">
      <c r="A75" s="33" t="s">
        <v>201</v>
      </c>
      <c r="B75" s="32" t="s">
        <v>114</v>
      </c>
    </row>
    <row r="76" spans="1:2" ht="16.5" customHeight="1">
      <c r="A76" s="33" t="s">
        <v>151</v>
      </c>
      <c r="B76" s="32" t="s">
        <v>114</v>
      </c>
    </row>
    <row r="77" spans="1:2" ht="16.7" customHeight="1">
      <c r="A77" s="33" t="s">
        <v>200</v>
      </c>
      <c r="B77" s="32" t="s">
        <v>114</v>
      </c>
    </row>
    <row r="78" spans="1:2" ht="16.350000000000001" customHeight="1">
      <c r="A78" s="35" t="s">
        <v>112</v>
      </c>
      <c r="B78" s="34" t="s">
        <v>114</v>
      </c>
    </row>
    <row r="79" spans="1:2" ht="16.5" customHeight="1">
      <c r="A79" s="33" t="s">
        <v>111</v>
      </c>
      <c r="B79" s="32" t="s">
        <v>114</v>
      </c>
    </row>
    <row r="80" spans="1:2" ht="16.7" customHeight="1">
      <c r="A80" s="33" t="s">
        <v>199</v>
      </c>
      <c r="B80" s="32" t="s">
        <v>114</v>
      </c>
    </row>
    <row r="81" spans="1:2" ht="16.7" customHeight="1">
      <c r="A81" s="33" t="s">
        <v>118</v>
      </c>
      <c r="B81" s="32" t="s">
        <v>114</v>
      </c>
    </row>
    <row r="82" spans="1:2" ht="16.7" customHeight="1">
      <c r="A82" s="33" t="s">
        <v>198</v>
      </c>
      <c r="B82" s="32" t="s">
        <v>114</v>
      </c>
    </row>
    <row r="83" spans="1:2" ht="16.7" customHeight="1">
      <c r="A83" s="33" t="s">
        <v>143</v>
      </c>
      <c r="B83" s="32" t="s">
        <v>114</v>
      </c>
    </row>
    <row r="84" spans="1:2" ht="16.5" customHeight="1">
      <c r="A84" s="33" t="s">
        <v>197</v>
      </c>
      <c r="B84" s="32" t="s">
        <v>114</v>
      </c>
    </row>
    <row r="85" spans="1:2" ht="16.7" customHeight="1">
      <c r="A85" s="33" t="s">
        <v>196</v>
      </c>
      <c r="B85" s="32" t="s">
        <v>114</v>
      </c>
    </row>
    <row r="86" spans="1:2" ht="16.7" customHeight="1">
      <c r="A86" s="33" t="s">
        <v>195</v>
      </c>
      <c r="B86" s="32" t="s">
        <v>114</v>
      </c>
    </row>
    <row r="87" spans="1:2" ht="16.7" customHeight="1">
      <c r="A87" s="33" t="s">
        <v>194</v>
      </c>
      <c r="B87" s="32" t="s">
        <v>114</v>
      </c>
    </row>
    <row r="88" spans="1:2" ht="16.7" customHeight="1">
      <c r="A88" s="33" t="s">
        <v>193</v>
      </c>
      <c r="B88" s="32" t="s">
        <v>109</v>
      </c>
    </row>
    <row r="89" spans="1:2" ht="16.5" customHeight="1">
      <c r="A89" s="33" t="s">
        <v>192</v>
      </c>
      <c r="B89" s="32" t="s">
        <v>109</v>
      </c>
    </row>
    <row r="90" spans="1:2" ht="16.7" customHeight="1">
      <c r="A90" s="33" t="s">
        <v>191</v>
      </c>
      <c r="B90" s="32" t="s">
        <v>109</v>
      </c>
    </row>
    <row r="91" spans="1:2" ht="16.7" customHeight="1">
      <c r="A91" s="33" t="s">
        <v>110</v>
      </c>
      <c r="B91" s="32" t="s">
        <v>109</v>
      </c>
    </row>
    <row r="92" spans="1:2" ht="16.7" customHeight="1">
      <c r="A92" s="33" t="s">
        <v>190</v>
      </c>
      <c r="B92" s="32" t="s">
        <v>106</v>
      </c>
    </row>
    <row r="93" spans="1:2" ht="16.7" customHeight="1">
      <c r="A93" s="33" t="s">
        <v>189</v>
      </c>
      <c r="B93" s="32" t="s">
        <v>106</v>
      </c>
    </row>
    <row r="94" spans="1:2" ht="16.5" customHeight="1">
      <c r="A94" s="33" t="s">
        <v>188</v>
      </c>
      <c r="B94" s="32" t="s">
        <v>106</v>
      </c>
    </row>
    <row r="95" spans="1:2" ht="16.7" customHeight="1">
      <c r="A95" s="33" t="s">
        <v>187</v>
      </c>
      <c r="B95" s="32" t="s">
        <v>106</v>
      </c>
    </row>
    <row r="96" spans="1:2" ht="16.7" customHeight="1">
      <c r="A96" s="33" t="s">
        <v>186</v>
      </c>
      <c r="B96" s="32" t="s">
        <v>106</v>
      </c>
    </row>
    <row r="97" spans="1:2" ht="16.7" customHeight="1">
      <c r="A97" s="33" t="s">
        <v>185</v>
      </c>
      <c r="B97" s="32" t="s">
        <v>106</v>
      </c>
    </row>
    <row r="98" spans="1:2" ht="16.5" customHeight="1">
      <c r="A98" s="33" t="s">
        <v>184</v>
      </c>
      <c r="B98" s="32" t="s">
        <v>106</v>
      </c>
    </row>
    <row r="99" spans="1:2" ht="16.7" customHeight="1">
      <c r="A99" s="33" t="s">
        <v>144</v>
      </c>
      <c r="B99" s="32" t="s">
        <v>106</v>
      </c>
    </row>
    <row r="100" spans="1:2" ht="16.7" customHeight="1">
      <c r="A100" s="33" t="s">
        <v>183</v>
      </c>
      <c r="B100" s="32" t="s">
        <v>106</v>
      </c>
    </row>
    <row r="101" spans="1:2" ht="16.7" customHeight="1">
      <c r="A101" s="33" t="s">
        <v>182</v>
      </c>
      <c r="B101" s="32" t="s">
        <v>106</v>
      </c>
    </row>
    <row r="102" spans="1:2" ht="16.7" customHeight="1">
      <c r="A102" s="33" t="s">
        <v>181</v>
      </c>
      <c r="B102" s="32" t="s">
        <v>106</v>
      </c>
    </row>
    <row r="103" spans="1:2" ht="16.5" customHeight="1">
      <c r="A103" s="33" t="s">
        <v>180</v>
      </c>
      <c r="B103" s="32" t="s">
        <v>106</v>
      </c>
    </row>
    <row r="104" spans="1:2" ht="16.7" customHeight="1">
      <c r="A104" s="33" t="s">
        <v>179</v>
      </c>
      <c r="B104" s="32" t="s">
        <v>106</v>
      </c>
    </row>
    <row r="105" spans="1:2" ht="16.7" customHeight="1">
      <c r="A105" s="33" t="s">
        <v>108</v>
      </c>
      <c r="B105" s="32" t="s">
        <v>106</v>
      </c>
    </row>
    <row r="106" spans="1:2" ht="16.7" customHeight="1">
      <c r="A106" s="33" t="s">
        <v>178</v>
      </c>
      <c r="B106" s="32" t="s">
        <v>175</v>
      </c>
    </row>
    <row r="107" spans="1:2" ht="16.7" customHeight="1">
      <c r="A107" s="33" t="s">
        <v>177</v>
      </c>
      <c r="B107" s="32" t="s">
        <v>175</v>
      </c>
    </row>
    <row r="108" spans="1:2" ht="16.5" customHeight="1">
      <c r="A108" s="33" t="s">
        <v>176</v>
      </c>
      <c r="B108" s="32" t="s">
        <v>175</v>
      </c>
    </row>
    <row r="109" spans="1:2" ht="16.7" customHeight="1">
      <c r="A109" s="33" t="s">
        <v>142</v>
      </c>
      <c r="B109" s="32" t="s">
        <v>141</v>
      </c>
    </row>
    <row r="110" spans="1:2" ht="16.7" customHeight="1">
      <c r="A110" s="33" t="s">
        <v>174</v>
      </c>
      <c r="B110" s="32" t="s">
        <v>141</v>
      </c>
    </row>
    <row r="111" spans="1:2" ht="16.7" customHeight="1">
      <c r="A111" s="33" t="s">
        <v>173</v>
      </c>
      <c r="B111" s="32" t="s">
        <v>141</v>
      </c>
    </row>
    <row r="112" spans="1:2" ht="16.7" customHeight="1">
      <c r="A112" s="33" t="s">
        <v>172</v>
      </c>
      <c r="B112" s="32" t="s">
        <v>103</v>
      </c>
    </row>
    <row r="113" spans="1:2" ht="16.5" customHeight="1">
      <c r="A113" s="33" t="s">
        <v>171</v>
      </c>
      <c r="B113" s="32" t="s">
        <v>103</v>
      </c>
    </row>
    <row r="114" spans="1:2" ht="16.7" customHeight="1">
      <c r="A114" s="33" t="s">
        <v>170</v>
      </c>
      <c r="B114" s="32" t="s">
        <v>103</v>
      </c>
    </row>
    <row r="115" spans="1:2" ht="16.7" customHeight="1">
      <c r="A115" s="33" t="s">
        <v>104</v>
      </c>
      <c r="B115" s="32" t="s">
        <v>103</v>
      </c>
    </row>
    <row r="116" spans="1:2" ht="16.350000000000001" customHeight="1">
      <c r="A116" s="35" t="s">
        <v>169</v>
      </c>
      <c r="B116" s="34" t="s">
        <v>103</v>
      </c>
    </row>
    <row r="117" spans="1:2" ht="16.5" customHeight="1">
      <c r="A117" s="33" t="s">
        <v>140</v>
      </c>
      <c r="B117" s="32" t="s">
        <v>139</v>
      </c>
    </row>
    <row r="118" spans="1:2" ht="16.7" customHeight="1">
      <c r="A118" s="33" t="s">
        <v>168</v>
      </c>
      <c r="B118" s="32" t="s">
        <v>139</v>
      </c>
    </row>
    <row r="119" spans="1:2" ht="16.7" customHeight="1">
      <c r="A119" s="33" t="s">
        <v>167</v>
      </c>
      <c r="B119" s="32" t="s">
        <v>139</v>
      </c>
    </row>
    <row r="120" spans="1:2" ht="16.7" customHeight="1">
      <c r="A120" s="33" t="s">
        <v>166</v>
      </c>
      <c r="B120" s="32" t="s">
        <v>134</v>
      </c>
    </row>
    <row r="121" spans="1:2" ht="16.7" customHeight="1">
      <c r="A121" s="33" t="s">
        <v>165</v>
      </c>
      <c r="B121" s="32" t="s">
        <v>134</v>
      </c>
    </row>
    <row r="122" spans="1:2" ht="16.5" customHeight="1">
      <c r="A122" s="33" t="s">
        <v>164</v>
      </c>
      <c r="B122" s="32" t="s">
        <v>162</v>
      </c>
    </row>
    <row r="123" spans="1:2" ht="16.7" customHeight="1">
      <c r="A123" s="33" t="s">
        <v>163</v>
      </c>
      <c r="B123" s="32" t="s">
        <v>162</v>
      </c>
    </row>
    <row r="124" spans="1:2" ht="15.75" customHeight="1">
      <c r="A124" s="41" t="s">
        <v>161</v>
      </c>
      <c r="B124" s="30"/>
    </row>
    <row r="125" spans="1:2" ht="15" customHeight="1">
      <c r="A125" s="40" t="s">
        <v>160</v>
      </c>
      <c r="B125" s="28"/>
    </row>
    <row r="126" spans="1:2" ht="15" customHeight="1">
      <c r="A126" s="40" t="s">
        <v>159</v>
      </c>
      <c r="B126" s="28"/>
    </row>
    <row r="127" spans="1:2" ht="15" customHeight="1">
      <c r="A127" s="37" t="s">
        <v>158</v>
      </c>
      <c r="B127" s="36" t="s">
        <v>132</v>
      </c>
    </row>
    <row r="128" spans="1:2" ht="16.350000000000001" customHeight="1">
      <c r="A128" s="35" t="s">
        <v>131</v>
      </c>
      <c r="B128" s="34" t="s">
        <v>130</v>
      </c>
    </row>
    <row r="129" spans="1:2" ht="16.7" customHeight="1">
      <c r="A129" s="33" t="s">
        <v>129</v>
      </c>
      <c r="B129" s="32" t="s">
        <v>126</v>
      </c>
    </row>
    <row r="130" spans="1:2" ht="16.7" customHeight="1">
      <c r="A130" s="33" t="s">
        <v>128</v>
      </c>
      <c r="B130" s="32" t="s">
        <v>126</v>
      </c>
    </row>
    <row r="131" spans="1:2" ht="16.5" customHeight="1">
      <c r="A131" s="33" t="s">
        <v>127</v>
      </c>
      <c r="B131" s="32" t="s">
        <v>126</v>
      </c>
    </row>
    <row r="132" spans="1:2" ht="16.7" customHeight="1">
      <c r="A132" s="33" t="s">
        <v>157</v>
      </c>
      <c r="B132" s="32" t="s">
        <v>123</v>
      </c>
    </row>
    <row r="133" spans="1:2" ht="16.7" customHeight="1">
      <c r="A133" s="33" t="s">
        <v>156</v>
      </c>
      <c r="B133" s="32" t="s">
        <v>123</v>
      </c>
    </row>
    <row r="134" spans="1:2" ht="16.7" customHeight="1">
      <c r="A134" s="33" t="s">
        <v>125</v>
      </c>
      <c r="B134" s="32" t="s">
        <v>123</v>
      </c>
    </row>
    <row r="135" spans="1:2" ht="16.7" customHeight="1">
      <c r="A135" s="33" t="s">
        <v>155</v>
      </c>
      <c r="B135" s="32" t="s">
        <v>119</v>
      </c>
    </row>
    <row r="136" spans="1:2" ht="16.5" customHeight="1">
      <c r="A136" s="33" t="s">
        <v>154</v>
      </c>
      <c r="B136" s="32" t="s">
        <v>119</v>
      </c>
    </row>
    <row r="137" spans="1:2" ht="16.7" customHeight="1">
      <c r="A137" s="33" t="s">
        <v>153</v>
      </c>
      <c r="B137" s="32" t="s">
        <v>114</v>
      </c>
    </row>
    <row r="138" spans="1:2" ht="16.7" customHeight="1">
      <c r="A138" s="33" t="s">
        <v>152</v>
      </c>
      <c r="B138" s="32" t="s">
        <v>114</v>
      </c>
    </row>
    <row r="139" spans="1:2" ht="16.7" customHeight="1">
      <c r="A139" s="33" t="s">
        <v>151</v>
      </c>
      <c r="B139" s="32" t="s">
        <v>114</v>
      </c>
    </row>
    <row r="140" spans="1:2" ht="16.5" customHeight="1">
      <c r="A140" s="33" t="s">
        <v>118</v>
      </c>
      <c r="B140" s="32" t="s">
        <v>114</v>
      </c>
    </row>
    <row r="141" spans="1:2" ht="16.7" customHeight="1">
      <c r="A141" s="33" t="s">
        <v>150</v>
      </c>
      <c r="B141" s="32" t="s">
        <v>109</v>
      </c>
    </row>
    <row r="142" spans="1:2" ht="16.7" customHeight="1">
      <c r="A142" s="33" t="s">
        <v>149</v>
      </c>
      <c r="B142" s="32" t="s">
        <v>109</v>
      </c>
    </row>
    <row r="143" spans="1:2" ht="16.7" customHeight="1">
      <c r="A143" s="33" t="s">
        <v>148</v>
      </c>
      <c r="B143" s="32" t="s">
        <v>109</v>
      </c>
    </row>
    <row r="144" spans="1:2" ht="16.7" customHeight="1">
      <c r="A144" s="33" t="s">
        <v>147</v>
      </c>
      <c r="B144" s="32" t="s">
        <v>109</v>
      </c>
    </row>
    <row r="145" spans="1:2" ht="16.5" customHeight="1">
      <c r="A145" s="33" t="s">
        <v>146</v>
      </c>
      <c r="B145" s="32" t="s">
        <v>109</v>
      </c>
    </row>
    <row r="146" spans="1:2" ht="16.7" customHeight="1">
      <c r="A146" s="33" t="s">
        <v>145</v>
      </c>
      <c r="B146" s="32" t="s">
        <v>109</v>
      </c>
    </row>
    <row r="147" spans="1:2" ht="16.7" customHeight="1">
      <c r="A147" s="33" t="s">
        <v>144</v>
      </c>
      <c r="B147" s="32" t="s">
        <v>106</v>
      </c>
    </row>
    <row r="148" spans="1:2" ht="16.7" customHeight="1">
      <c r="A148" s="33" t="s">
        <v>143</v>
      </c>
      <c r="B148" s="32" t="s">
        <v>106</v>
      </c>
    </row>
    <row r="149" spans="1:2" ht="16.7" customHeight="1">
      <c r="A149" s="33" t="s">
        <v>108</v>
      </c>
      <c r="B149" s="32" t="s">
        <v>106</v>
      </c>
    </row>
    <row r="150" spans="1:2" ht="16.5" customHeight="1">
      <c r="A150" s="33" t="s">
        <v>107</v>
      </c>
      <c r="B150" s="32" t="s">
        <v>106</v>
      </c>
    </row>
    <row r="151" spans="1:2" ht="16.7" customHeight="1">
      <c r="A151" s="33" t="s">
        <v>142</v>
      </c>
      <c r="B151" s="32" t="s">
        <v>141</v>
      </c>
    </row>
    <row r="152" spans="1:2" ht="16.7" customHeight="1">
      <c r="A152" s="33" t="s">
        <v>104</v>
      </c>
      <c r="B152" s="32" t="s">
        <v>103</v>
      </c>
    </row>
    <row r="153" spans="1:2" ht="16.7" customHeight="1">
      <c r="A153" s="33" t="s">
        <v>140</v>
      </c>
      <c r="B153" s="32" t="s">
        <v>139</v>
      </c>
    </row>
    <row r="154" spans="1:2" ht="16.7" customHeight="1">
      <c r="A154" s="33" t="s">
        <v>138</v>
      </c>
      <c r="B154" s="32" t="s">
        <v>134</v>
      </c>
    </row>
    <row r="155" spans="1:2" ht="16.350000000000001" customHeight="1">
      <c r="A155" s="35" t="s">
        <v>137</v>
      </c>
      <c r="B155" s="34" t="s">
        <v>134</v>
      </c>
    </row>
    <row r="156" spans="1:2" ht="16.5" customHeight="1">
      <c r="A156" s="33" t="s">
        <v>136</v>
      </c>
      <c r="B156" s="32" t="s">
        <v>134</v>
      </c>
    </row>
    <row r="157" spans="1:2" ht="15.6" customHeight="1">
      <c r="A157" s="39" t="s">
        <v>135</v>
      </c>
      <c r="B157" s="38" t="s">
        <v>134</v>
      </c>
    </row>
    <row r="158" spans="1:2" ht="15" customHeight="1">
      <c r="A158" s="37" t="s">
        <v>133</v>
      </c>
      <c r="B158" s="36" t="s">
        <v>132</v>
      </c>
    </row>
    <row r="159" spans="1:2" ht="15.95" customHeight="1">
      <c r="A159" s="35" t="s">
        <v>131</v>
      </c>
      <c r="B159" s="34" t="s">
        <v>130</v>
      </c>
    </row>
    <row r="160" spans="1:2" ht="16.7" customHeight="1">
      <c r="A160" s="33" t="s">
        <v>129</v>
      </c>
      <c r="B160" s="32" t="s">
        <v>126</v>
      </c>
    </row>
    <row r="161" spans="1:2" ht="16.7" customHeight="1">
      <c r="A161" s="33" t="s">
        <v>128</v>
      </c>
      <c r="B161" s="32" t="s">
        <v>126</v>
      </c>
    </row>
    <row r="162" spans="1:2" ht="16.7" customHeight="1">
      <c r="A162" s="33" t="s">
        <v>127</v>
      </c>
      <c r="B162" s="32" t="s">
        <v>126</v>
      </c>
    </row>
    <row r="163" spans="1:2" ht="16.5" customHeight="1">
      <c r="A163" s="33" t="s">
        <v>125</v>
      </c>
      <c r="B163" s="32" t="s">
        <v>123</v>
      </c>
    </row>
    <row r="164" spans="1:2" ht="16.7" customHeight="1">
      <c r="A164" s="33" t="s">
        <v>124</v>
      </c>
      <c r="B164" s="32" t="s">
        <v>123</v>
      </c>
    </row>
    <row r="165" spans="1:2" ht="16.7" customHeight="1">
      <c r="A165" s="33" t="s">
        <v>122</v>
      </c>
      <c r="B165" s="32" t="s">
        <v>119</v>
      </c>
    </row>
    <row r="166" spans="1:2" ht="16.7" customHeight="1">
      <c r="A166" s="33" t="s">
        <v>121</v>
      </c>
      <c r="B166" s="32" t="s">
        <v>119</v>
      </c>
    </row>
    <row r="167" spans="1:2" ht="16.7" customHeight="1">
      <c r="A167" s="33" t="s">
        <v>120</v>
      </c>
      <c r="B167" s="32" t="s">
        <v>119</v>
      </c>
    </row>
    <row r="168" spans="1:2" ht="16.5" customHeight="1">
      <c r="A168" s="33" t="s">
        <v>118</v>
      </c>
      <c r="B168" s="32" t="s">
        <v>114</v>
      </c>
    </row>
    <row r="169" spans="1:2" ht="16.7" customHeight="1">
      <c r="A169" s="33" t="s">
        <v>117</v>
      </c>
      <c r="B169" s="32" t="s">
        <v>114</v>
      </c>
    </row>
    <row r="170" spans="1:2" ht="16.7" customHeight="1">
      <c r="A170" s="33" t="s">
        <v>116</v>
      </c>
      <c r="B170" s="32" t="s">
        <v>114</v>
      </c>
    </row>
    <row r="171" spans="1:2" ht="16.7" customHeight="1">
      <c r="A171" s="33" t="s">
        <v>115</v>
      </c>
      <c r="B171" s="32" t="s">
        <v>114</v>
      </c>
    </row>
    <row r="172" spans="1:2" ht="16.7" customHeight="1">
      <c r="A172" s="33" t="s">
        <v>113</v>
      </c>
      <c r="B172" s="32" t="s">
        <v>109</v>
      </c>
    </row>
    <row r="173" spans="1:2" ht="16.5" customHeight="1">
      <c r="A173" s="33" t="s">
        <v>112</v>
      </c>
      <c r="B173" s="32" t="s">
        <v>109</v>
      </c>
    </row>
    <row r="174" spans="1:2" ht="16.7" customHeight="1">
      <c r="A174" s="33" t="s">
        <v>111</v>
      </c>
      <c r="B174" s="32" t="s">
        <v>109</v>
      </c>
    </row>
    <row r="175" spans="1:2" ht="16.7" customHeight="1">
      <c r="A175" s="33" t="s">
        <v>110</v>
      </c>
      <c r="B175" s="32" t="s">
        <v>109</v>
      </c>
    </row>
    <row r="176" spans="1:2" ht="16.7" customHeight="1">
      <c r="A176" s="33" t="s">
        <v>108</v>
      </c>
      <c r="B176" s="32" t="s">
        <v>106</v>
      </c>
    </row>
    <row r="177" spans="1:2" ht="16.5" customHeight="1">
      <c r="A177" s="33" t="s">
        <v>107</v>
      </c>
      <c r="B177" s="32" t="s">
        <v>106</v>
      </c>
    </row>
    <row r="178" spans="1:2" ht="16.7" customHeight="1">
      <c r="A178" s="33" t="s">
        <v>105</v>
      </c>
      <c r="B178" s="32" t="s">
        <v>103</v>
      </c>
    </row>
    <row r="179" spans="1:2" ht="16.7" customHeight="1">
      <c r="A179" s="33" t="s">
        <v>104</v>
      </c>
      <c r="B179" s="32" t="s">
        <v>103</v>
      </c>
    </row>
    <row r="180" spans="1:2" ht="15.75" customHeight="1">
      <c r="A180" s="31" t="s">
        <v>102</v>
      </c>
      <c r="B180" s="30"/>
    </row>
    <row r="181" spans="1:2" ht="15" customHeight="1">
      <c r="A181" s="29" t="s">
        <v>101</v>
      </c>
      <c r="B181" s="28"/>
    </row>
    <row r="182" spans="1:2" ht="15" customHeight="1">
      <c r="A182" s="29" t="s">
        <v>100</v>
      </c>
      <c r="B182" s="28"/>
    </row>
    <row r="183" spans="1:2" ht="15" customHeight="1">
      <c r="A183" s="29" t="s">
        <v>99</v>
      </c>
      <c r="B183" s="28"/>
    </row>
    <row r="184" spans="1:2" ht="11.25" customHeight="1">
      <c r="A184" s="29" t="s">
        <v>98</v>
      </c>
      <c r="B184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B6" sqref="B6"/>
    </sheetView>
  </sheetViews>
  <sheetFormatPr defaultRowHeight="15"/>
  <cols>
    <col min="1" max="1" width="20.140625" bestFit="1" customWidth="1"/>
    <col min="2" max="2" width="31.140625" customWidth="1"/>
    <col min="3" max="3" width="12.5703125" bestFit="1" customWidth="1"/>
    <col min="4" max="4" width="11.5703125" bestFit="1" customWidth="1"/>
    <col min="6" max="6" width="11.5703125" bestFit="1" customWidth="1"/>
    <col min="7" max="7" width="10.42578125" bestFit="1" customWidth="1"/>
    <col min="8" max="8" width="9.5703125" bestFit="1" customWidth="1"/>
    <col min="9" max="9" width="10.5703125" bestFit="1" customWidth="1"/>
    <col min="10" max="10" width="11.42578125" customWidth="1"/>
    <col min="11" max="11" width="9.5703125" bestFit="1" customWidth="1"/>
    <col min="12" max="12" width="10.140625" bestFit="1" customWidth="1"/>
    <col min="13" max="13" width="11.7109375" bestFit="1" customWidth="1"/>
    <col min="14" max="15" width="9.5703125" bestFit="1" customWidth="1"/>
  </cols>
  <sheetData>
    <row r="1" spans="1:15" ht="90.75" thickBot="1">
      <c r="A1" s="3" t="s">
        <v>79</v>
      </c>
      <c r="B1" s="3" t="s">
        <v>80</v>
      </c>
      <c r="C1" s="24" t="s">
        <v>81</v>
      </c>
      <c r="D1" s="24" t="s">
        <v>82</v>
      </c>
      <c r="E1" s="24" t="s">
        <v>83</v>
      </c>
      <c r="F1" s="24" t="s">
        <v>84</v>
      </c>
      <c r="G1" s="24" t="s">
        <v>85</v>
      </c>
      <c r="H1" s="24" t="s">
        <v>86</v>
      </c>
      <c r="I1" s="24" t="s">
        <v>87</v>
      </c>
      <c r="J1" s="24" t="s">
        <v>88</v>
      </c>
      <c r="K1" s="24" t="s">
        <v>89</v>
      </c>
      <c r="L1" s="24" t="s">
        <v>90</v>
      </c>
      <c r="M1" s="24" t="s">
        <v>91</v>
      </c>
      <c r="N1" s="24" t="s">
        <v>92</v>
      </c>
      <c r="O1" s="24" t="s">
        <v>93</v>
      </c>
    </row>
    <row r="2" spans="1:15">
      <c r="A2" s="3" t="s">
        <v>94</v>
      </c>
      <c r="B2" s="3" t="s">
        <v>95</v>
      </c>
      <c r="C2" s="25">
        <v>18681.84</v>
      </c>
      <c r="D2" s="26">
        <v>1.9599999999999999E-2</v>
      </c>
      <c r="E2" s="25">
        <v>223.2</v>
      </c>
      <c r="F2" s="25">
        <v>87</v>
      </c>
      <c r="G2" s="25">
        <v>1318.24</v>
      </c>
      <c r="H2" s="26"/>
      <c r="I2" s="26">
        <v>1.4500000000000001E-2</v>
      </c>
      <c r="J2" s="26">
        <v>1.0659999999999999E-2</v>
      </c>
      <c r="K2" s="25">
        <v>653.4</v>
      </c>
      <c r="L2" s="26">
        <v>5.0000000000000001E-3</v>
      </c>
      <c r="M2" s="26"/>
      <c r="N2" s="26">
        <v>6.2E-2</v>
      </c>
      <c r="O2" s="26">
        <v>0.25369999999999998</v>
      </c>
    </row>
    <row r="3" spans="1:15">
      <c r="A3" s="3" t="s">
        <v>96</v>
      </c>
      <c r="B3" s="3" t="s">
        <v>97</v>
      </c>
      <c r="C3" s="25">
        <v>18681.84</v>
      </c>
      <c r="D3" s="26">
        <v>1.9599999999999999E-2</v>
      </c>
      <c r="E3" s="25">
        <v>223.2</v>
      </c>
      <c r="F3" s="25">
        <v>87</v>
      </c>
      <c r="G3" s="25">
        <v>1318.24</v>
      </c>
      <c r="H3" s="26"/>
      <c r="I3" s="26">
        <v>1.4500000000000001E-2</v>
      </c>
      <c r="J3" s="26">
        <v>1.0659999999999999E-2</v>
      </c>
      <c r="K3" s="25">
        <v>653.4</v>
      </c>
      <c r="L3" s="26">
        <v>5.0000000000000001E-3</v>
      </c>
      <c r="M3" s="26">
        <v>0.191</v>
      </c>
      <c r="N3" s="3"/>
      <c r="O3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99F5FDE89EA40BA3C2BC51148EF53" ma:contentTypeVersion="14" ma:contentTypeDescription="Create a new document." ma:contentTypeScope="" ma:versionID="41770923b3bf105a3d4d70166cfe4f55">
  <xsd:schema xmlns:xsd="http://www.w3.org/2001/XMLSchema" xmlns:xs="http://www.w3.org/2001/XMLSchema" xmlns:p="http://schemas.microsoft.com/office/2006/metadata/properties" xmlns:ns3="0b1fd2ce-be47-40af-a854-d7ff8d310ba5" xmlns:ns4="585d49c8-389c-47bd-832a-51e0da33a897" targetNamespace="http://schemas.microsoft.com/office/2006/metadata/properties" ma:root="true" ma:fieldsID="962271f6abe86fbbabe61889f2a59300" ns3:_="" ns4:_="">
    <xsd:import namespace="0b1fd2ce-be47-40af-a854-d7ff8d310ba5"/>
    <xsd:import namespace="585d49c8-389c-47bd-832a-51e0da33a8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fd2ce-be47-40af-a854-d7ff8d310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d49c8-389c-47bd-832a-51e0da33a8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3320EF-4D3B-4BD1-AB2C-BC4262386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fd2ce-be47-40af-a854-d7ff8d310ba5"/>
    <ds:schemaRef ds:uri="585d49c8-389c-47bd-832a-51e0da33a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A5DE07-C6B3-4C91-893E-A6C48A02B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10B72-B1BC-4794-8EEA-B001F83395E3}">
  <ds:schemaRefs>
    <ds:schemaRef ds:uri="http://schemas.microsoft.com/office/2006/metadata/properties"/>
    <ds:schemaRef ds:uri="0b1fd2ce-be47-40af-a854-d7ff8d310ba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85d49c8-389c-47bd-832a-51e0da33a8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Proposed Positions</vt:lpstr>
      <vt:lpstr>BC 50% Law Analysis</vt:lpstr>
      <vt:lpstr>KCCD 50% Law Analysis</vt:lpstr>
      <vt:lpstr>Salary Schedule</vt:lpstr>
      <vt:lpstr>Mgmt Emp List Grade</vt:lpstr>
      <vt:lpstr>FY23 Benefit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Somaly Boles</dc:creator>
  <cp:lastModifiedBy>Debra Anderson</cp:lastModifiedBy>
  <dcterms:created xsi:type="dcterms:W3CDTF">2023-03-22T15:11:36Z</dcterms:created>
  <dcterms:modified xsi:type="dcterms:W3CDTF">2023-04-03T17:29:27Z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0x010100E3099F5FDE89EA40BA3C2BC51148EF53</vt:lpwstr>
  </property>
</Properties>
</file>