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-15" windowWidth="8415" windowHeight="7230"/>
  </bookViews>
  <sheets>
    <sheet name="2016-17 Initial FON Allocation" sheetId="4" r:id="rId1"/>
    <sheet name="2015-16 Summary Allocation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9" i="4" l="1"/>
  <c r="E19" i="4"/>
  <c r="C19" i="4"/>
  <c r="C24" i="4" s="1"/>
  <c r="E27" i="4"/>
  <c r="B30" i="4"/>
  <c r="B12" i="4"/>
  <c r="B19" i="4" l="1"/>
  <c r="B48" i="4"/>
  <c r="C43" i="4" l="1"/>
  <c r="D43" i="4"/>
  <c r="E43" i="4"/>
  <c r="B43" i="4" l="1"/>
  <c r="B6" i="4" l="1"/>
  <c r="D44" i="4" l="1"/>
  <c r="D45" i="4" s="1"/>
  <c r="C44" i="4" l="1"/>
  <c r="E44" i="4"/>
  <c r="E45" i="4" s="1"/>
  <c r="B8" i="4"/>
  <c r="B23" i="4"/>
  <c r="B13" i="4"/>
  <c r="C45" i="4" l="1"/>
  <c r="B45" i="4" s="1"/>
  <c r="B44" i="4"/>
  <c r="E10" i="4"/>
  <c r="E15" i="4" s="1"/>
  <c r="D10" i="4"/>
  <c r="D15" i="4" s="1"/>
  <c r="D27" i="4" s="1"/>
  <c r="C10" i="4"/>
  <c r="C15" i="4" s="1"/>
  <c r="C27" i="4" s="1"/>
  <c r="E24" i="4"/>
  <c r="D24" i="4"/>
  <c r="C23" i="2"/>
  <c r="B23" i="2"/>
  <c r="D23" i="2"/>
  <c r="E23" i="2"/>
  <c r="C26" i="4" l="1"/>
  <c r="E36" i="4"/>
  <c r="E26" i="4"/>
  <c r="D26" i="4"/>
  <c r="D28" i="4"/>
  <c r="D36" i="4"/>
  <c r="D46" i="4"/>
  <c r="E46" i="4"/>
  <c r="C46" i="4"/>
  <c r="C36" i="4"/>
  <c r="B10" i="4"/>
  <c r="E21" i="2"/>
  <c r="C21" i="2"/>
  <c r="B19" i="2"/>
  <c r="C17" i="2"/>
  <c r="E17" i="2"/>
  <c r="B27" i="4" l="1"/>
  <c r="B31" i="4" s="1"/>
  <c r="B32" i="4" s="1"/>
  <c r="C28" i="4"/>
  <c r="E28" i="4"/>
  <c r="B26" i="4"/>
  <c r="B36" i="4"/>
  <c r="C37" i="4" s="1"/>
  <c r="B15" i="4"/>
  <c r="B17" i="4" s="1"/>
  <c r="B10" i="2"/>
  <c r="B11" i="2"/>
  <c r="E8" i="2"/>
  <c r="E15" i="2" s="1"/>
  <c r="D8" i="2"/>
  <c r="C8" i="2"/>
  <c r="C15" i="2" s="1"/>
  <c r="D11" i="2"/>
  <c r="B28" i="4" l="1"/>
  <c r="C21" i="4"/>
  <c r="D37" i="4"/>
  <c r="D38" i="4" s="1"/>
  <c r="D39" i="4" s="1"/>
  <c r="E37" i="4"/>
  <c r="E38" i="4" s="1"/>
  <c r="E39" i="4" s="1"/>
  <c r="C38" i="4"/>
  <c r="C39" i="4" s="1"/>
  <c r="B46" i="4"/>
  <c r="B24" i="4"/>
  <c r="D21" i="4"/>
  <c r="E21" i="4"/>
  <c r="D15" i="2"/>
  <c r="D17" i="2" s="1"/>
  <c r="B8" i="2"/>
  <c r="B38" i="4" l="1"/>
  <c r="B39" i="4" s="1"/>
  <c r="B37" i="4"/>
  <c r="B21" i="4"/>
  <c r="B17" i="2"/>
  <c r="D21" i="2"/>
  <c r="B21" i="2" s="1"/>
  <c r="B13" i="2" l="1"/>
  <c r="B15" i="2" s="1"/>
</calcChain>
</file>

<file path=xl/sharedStrings.xml><?xml version="1.0" encoding="utf-8"?>
<sst xmlns="http://schemas.openxmlformats.org/spreadsheetml/2006/main" count="57" uniqueCount="44">
  <si>
    <t>Kern Community College District</t>
  </si>
  <si>
    <t>Fall 2015 Compliance</t>
  </si>
  <si>
    <t>District Total</t>
  </si>
  <si>
    <t>BC</t>
  </si>
  <si>
    <t>CCC</t>
  </si>
  <si>
    <t>PC</t>
  </si>
  <si>
    <t>Fall 2015 Projected FON</t>
  </si>
  <si>
    <t>Faculty Obligation Number Analysis</t>
  </si>
  <si>
    <t>Computer Studies Instructor</t>
  </si>
  <si>
    <t>Culinary Arts Instructor</t>
  </si>
  <si>
    <t>2013-14 Incomplete Recruitments (1)</t>
  </si>
  <si>
    <t>Remaining Recruitments to Complete</t>
  </si>
  <si>
    <t>Late Seperations/Retirements/Resignations</t>
  </si>
  <si>
    <t>Base FTF Fall 2014</t>
  </si>
  <si>
    <t>Completed 2014-15 Recuritments</t>
  </si>
  <si>
    <t>Allocation of Incrementally New FTF to Meet FON</t>
  </si>
  <si>
    <t>Adopted FTF Allocation  November 18, 2014</t>
  </si>
  <si>
    <t>Counselor (2 positions)</t>
  </si>
  <si>
    <t>Projected 2016 FTF</t>
  </si>
  <si>
    <t>Net Faculty Needed to Meet 2016 FON</t>
  </si>
  <si>
    <t>Completed 2015-16 Recuritments</t>
  </si>
  <si>
    <t>Percent</t>
  </si>
  <si>
    <t>Projected FON</t>
  </si>
  <si>
    <t>Fall 2016 Projected FON PLUS 2</t>
  </si>
  <si>
    <t>Fall 2016 Compliance</t>
  </si>
  <si>
    <t>Current Percentage</t>
  </si>
  <si>
    <t>FTES Funded Base</t>
  </si>
  <si>
    <t>Change to FON</t>
  </si>
  <si>
    <t>Current FTF</t>
  </si>
  <si>
    <t>Projected 2016 Percentage</t>
  </si>
  <si>
    <t>Allocation Proposal #1    Allocation Based on Fall 2015 FON</t>
  </si>
  <si>
    <t>Allocation Proposal #2    Allocation Based on Funded FTES</t>
  </si>
  <si>
    <t>$1.0 million increase in funding to support the FON will be allocated through the 2015-16 Budget Allocation model.</t>
  </si>
  <si>
    <t>Additional Faculty Needed to Meet FON PLUS 2</t>
  </si>
  <si>
    <t>Proposed Faculty Recruitment to Meet FON PLUS 2</t>
  </si>
  <si>
    <t>Over/Under FTFO 2016</t>
  </si>
  <si>
    <t>Projected 2016 FTF Base</t>
  </si>
  <si>
    <t>Base FTF for Fall 2015 FON Compliance</t>
  </si>
  <si>
    <t>2016 FON Compliance Requirement</t>
  </si>
  <si>
    <t>Over/(Under)</t>
  </si>
  <si>
    <t>Target FTFO  (FON PLUS 2)</t>
  </si>
  <si>
    <t>LESS: New Seperations/Retirement/Resignations prior to March 31, 2015</t>
  </si>
  <si>
    <t>LESS: 2015  Late Seperations/Retirements/Resignations included in 2015 FON</t>
  </si>
  <si>
    <t>Chancellors Cabinet 10-20-15 concensus proposed Base allocation of FTEF to meet 2016 FON compliance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</si>
</sst>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3" fontId="0" fillId="0" borderId="0" xfId="1" applyFont="1"/>
    <xf numFmtId="43" fontId="0" fillId="0" borderId="0" xfId="0" applyNumberFormat="1"/>
    <xf numFmtId="0" fontId="2" fillId="0" borderId="0" xfId="0" applyFont="1"/>
    <xf numFmtId="0" fontId="2" fillId="2" borderId="0" xfId="0" applyFont="1" applyFill="1"/>
    <xf numFmtId="0" fontId="2" fillId="0" borderId="1" xfId="0" applyFont="1" applyBorder="1"/>
    <xf numFmtId="0" fontId="2" fillId="3" borderId="0" xfId="0" applyFont="1" applyFill="1"/>
    <xf numFmtId="43" fontId="0" fillId="0" borderId="0" xfId="1" applyFont="1" applyBorder="1"/>
    <xf numFmtId="43" fontId="0" fillId="0" borderId="0" xfId="1" quotePrefix="1" applyFont="1"/>
    <xf numFmtId="43" fontId="2" fillId="2" borderId="1" xfId="1" applyFont="1" applyFill="1" applyBorder="1"/>
    <xf numFmtId="43" fontId="2" fillId="3" borderId="1" xfId="1" applyFont="1" applyFill="1" applyBorder="1"/>
    <xf numFmtId="0" fontId="3" fillId="0" borderId="0" xfId="0" applyFont="1" applyFill="1"/>
    <xf numFmtId="0" fontId="2" fillId="0" borderId="0" xfId="0" applyFont="1" applyFill="1"/>
    <xf numFmtId="43" fontId="2" fillId="0" borderId="2" xfId="1" applyFont="1" applyBorder="1"/>
    <xf numFmtId="43" fontId="2" fillId="0" borderId="1" xfId="1" applyFont="1" applyFill="1" applyBorder="1"/>
    <xf numFmtId="9" fontId="0" fillId="0" borderId="0" xfId="2" applyFont="1"/>
    <xf numFmtId="9" fontId="0" fillId="0" borderId="0" xfId="0" applyNumberFormat="1"/>
    <xf numFmtId="10" fontId="0" fillId="0" borderId="0" xfId="2" applyNumberFormat="1" applyFont="1"/>
    <xf numFmtId="43" fontId="2" fillId="4" borderId="1" xfId="1" applyFont="1" applyFill="1" applyBorder="1"/>
    <xf numFmtId="0" fontId="0" fillId="0" borderId="3" xfId="0" applyBorder="1"/>
    <xf numFmtId="43" fontId="0" fillId="0" borderId="4" xfId="0" applyNumberFormat="1" applyBorder="1"/>
    <xf numFmtId="43" fontId="0" fillId="0" borderId="5" xfId="0" applyNumberFormat="1" applyBorder="1"/>
    <xf numFmtId="0" fontId="0" fillId="0" borderId="6" xfId="0" applyBorder="1"/>
    <xf numFmtId="10" fontId="0" fillId="0" borderId="0" xfId="2" applyNumberFormat="1" applyFont="1" applyBorder="1"/>
    <xf numFmtId="10" fontId="0" fillId="0" borderId="7" xfId="2" applyNumberFormat="1" applyFont="1" applyBorder="1"/>
    <xf numFmtId="43" fontId="2" fillId="3" borderId="1" xfId="1" applyFont="1" applyFill="1" applyBorder="1" applyAlignment="1">
      <alignment horizontal="center"/>
    </xf>
    <xf numFmtId="0" fontId="2" fillId="6" borderId="0" xfId="0" applyFont="1" applyFill="1"/>
    <xf numFmtId="43" fontId="2" fillId="0" borderId="0" xfId="1" applyFont="1" applyFill="1" applyBorder="1"/>
    <xf numFmtId="0" fontId="0" fillId="0" borderId="0" xfId="0" applyFill="1"/>
    <xf numFmtId="43" fontId="0" fillId="0" borderId="0" xfId="0" applyNumberFormat="1" applyBorder="1"/>
    <xf numFmtId="43" fontId="0" fillId="0" borderId="7" xfId="0" applyNumberFormat="1" applyBorder="1"/>
    <xf numFmtId="0" fontId="0" fillId="0" borderId="4" xfId="0" applyBorder="1"/>
    <xf numFmtId="0" fontId="0" fillId="0" borderId="5" xfId="0" applyBorder="1"/>
    <xf numFmtId="0" fontId="0" fillId="0" borderId="12" xfId="0" applyBorder="1"/>
    <xf numFmtId="43" fontId="0" fillId="0" borderId="12" xfId="0" applyNumberFormat="1" applyBorder="1"/>
    <xf numFmtId="0" fontId="0" fillId="0" borderId="13" xfId="0" applyBorder="1"/>
    <xf numFmtId="0" fontId="2" fillId="0" borderId="11" xfId="0" applyFont="1" applyBorder="1"/>
    <xf numFmtId="0" fontId="2" fillId="0" borderId="3" xfId="0" applyFont="1" applyBorder="1"/>
    <xf numFmtId="0" fontId="0" fillId="5" borderId="8" xfId="0" applyFill="1" applyBorder="1"/>
    <xf numFmtId="43" fontId="0" fillId="5" borderId="9" xfId="0" applyNumberFormat="1" applyFill="1" applyBorder="1"/>
    <xf numFmtId="43" fontId="0" fillId="5" borderId="10" xfId="0" applyNumberFormat="1" applyFill="1" applyBorder="1"/>
    <xf numFmtId="0" fontId="6" fillId="0" borderId="0" xfId="0" applyFont="1" applyFill="1"/>
    <xf numFmtId="43" fontId="6" fillId="0" borderId="0" xfId="1" applyFont="1" applyFill="1" applyBorder="1"/>
    <xf numFmtId="43" fontId="6" fillId="0" borderId="0" xfId="1" applyFont="1" applyFill="1" applyBorder="1" applyAlignment="1">
      <alignment horizontal="center"/>
    </xf>
    <xf numFmtId="0" fontId="4" fillId="0" borderId="0" xfId="0" applyFont="1" applyFill="1"/>
    <xf numFmtId="43" fontId="2" fillId="0" borderId="0" xfId="1" applyFont="1" applyFill="1" applyBorder="1" applyAlignment="1">
      <alignment horizontal="center"/>
    </xf>
    <xf numFmtId="10" fontId="0" fillId="0" borderId="0" xfId="0" applyNumberFormat="1" applyBorder="1"/>
    <xf numFmtId="43" fontId="2" fillId="2" borderId="0" xfId="1" applyFont="1" applyFill="1"/>
    <xf numFmtId="43" fontId="2" fillId="0" borderId="0" xfId="1" applyFont="1"/>
    <xf numFmtId="0" fontId="0" fillId="0" borderId="0" xfId="0" applyFont="1" applyFill="1"/>
    <xf numFmtId="43" fontId="2" fillId="0" borderId="12" xfId="1" applyFont="1" applyFill="1" applyBorder="1"/>
    <xf numFmtId="0" fontId="2" fillId="7" borderId="0" xfId="0" applyFont="1" applyFill="1"/>
    <xf numFmtId="10" fontId="2" fillId="7" borderId="1" xfId="1" applyNumberFormat="1" applyFont="1" applyFill="1" applyBorder="1"/>
    <xf numFmtId="10" fontId="2" fillId="7" borderId="1" xfId="2" applyNumberFormat="1" applyFont="1" applyFill="1" applyBorder="1"/>
    <xf numFmtId="10" fontId="2" fillId="6" borderId="9" xfId="0" applyNumberFormat="1" applyFont="1" applyFill="1" applyBorder="1"/>
    <xf numFmtId="10" fontId="2" fillId="6" borderId="9" xfId="2" applyNumberFormat="1" applyFont="1" applyFill="1" applyBorder="1"/>
    <xf numFmtId="14" fontId="0" fillId="0" borderId="0" xfId="0" applyNumberFormat="1"/>
    <xf numFmtId="0" fontId="0" fillId="0" borderId="0" xfId="0" applyFill="1" applyBorder="1"/>
    <xf numFmtId="0" fontId="5" fillId="2" borderId="11" xfId="0" applyFont="1" applyFill="1" applyBorder="1"/>
    <xf numFmtId="0" fontId="0" fillId="2" borderId="12" xfId="0" applyFill="1" applyBorder="1"/>
    <xf numFmtId="0" fontId="0" fillId="2" borderId="13" xfId="0" applyFill="1" applyBorder="1"/>
    <xf numFmtId="0" fontId="0" fillId="0" borderId="3" xfId="0" applyFill="1" applyBorder="1"/>
    <xf numFmtId="43" fontId="0" fillId="0" borderId="4" xfId="0" applyNumberFormat="1" applyFill="1" applyBorder="1"/>
    <xf numFmtId="43" fontId="0" fillId="0" borderId="5" xfId="0" applyNumberFormat="1" applyFill="1" applyBorder="1"/>
    <xf numFmtId="0" fontId="2" fillId="3" borderId="8" xfId="0" applyFont="1" applyFill="1" applyBorder="1"/>
    <xf numFmtId="2" fontId="2" fillId="3" borderId="9" xfId="0" applyNumberFormat="1" applyFont="1" applyFill="1" applyBorder="1"/>
    <xf numFmtId="0" fontId="2" fillId="3" borderId="9" xfId="0" applyFont="1" applyFill="1" applyBorder="1"/>
    <xf numFmtId="0" fontId="2" fillId="3" borderId="10" xfId="0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tburke\FTES%20Data\2015-16%20Growth%20Targ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13677.13</v>
          </cell>
          <cell r="C6">
            <v>2826.7</v>
          </cell>
          <cell r="D6">
            <v>3018.9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topLeftCell="A21" zoomScale="125" zoomScaleNormal="125" workbookViewId="0">
      <selection activeCell="A54" sqref="A54"/>
    </sheetView>
  </sheetViews>
  <sheetFormatPr defaultRowHeight="15" x14ac:dyDescent="0.25"/>
  <cols>
    <col min="1" max="1" width="91.85546875" bestFit="1" customWidth="1"/>
    <col min="2" max="2" width="13" customWidth="1"/>
    <col min="3" max="3" width="11.5703125" bestFit="1" customWidth="1"/>
    <col min="4" max="4" width="9.5703125" bestFit="1" customWidth="1"/>
    <col min="5" max="5" width="10.5703125" bestFit="1" customWidth="1"/>
  </cols>
  <sheetData>
    <row r="1" spans="1:7" ht="18.600000000000001" x14ac:dyDescent="0.45">
      <c r="A1" s="1" t="s">
        <v>0</v>
      </c>
      <c r="E1" s="59">
        <v>42297</v>
      </c>
    </row>
    <row r="2" spans="1:7" ht="18.600000000000001" x14ac:dyDescent="0.45">
      <c r="A2" s="1" t="s">
        <v>7</v>
      </c>
    </row>
    <row r="3" spans="1:7" ht="18.600000000000001" x14ac:dyDescent="0.45">
      <c r="A3" s="14" t="s">
        <v>24</v>
      </c>
      <c r="B3" s="15"/>
      <c r="C3" s="15"/>
      <c r="D3" s="15"/>
      <c r="E3" s="15"/>
      <c r="F3" s="6"/>
    </row>
    <row r="5" spans="1:7" s="2" customFormat="1" thickBot="1" x14ac:dyDescent="0.4">
      <c r="B5" s="3" t="s">
        <v>2</v>
      </c>
      <c r="C5" s="3" t="s">
        <v>3</v>
      </c>
      <c r="D5" s="3" t="s">
        <v>4</v>
      </c>
      <c r="E5" s="3" t="s">
        <v>5</v>
      </c>
    </row>
    <row r="6" spans="1:7" thickBot="1" x14ac:dyDescent="0.4">
      <c r="A6" s="6" t="s">
        <v>23</v>
      </c>
      <c r="B6" s="16">
        <f>393.06+2</f>
        <v>395.06</v>
      </c>
      <c r="C6" s="4"/>
      <c r="D6" s="4"/>
      <c r="E6" s="4"/>
    </row>
    <row r="7" spans="1:7" ht="14.45" x14ac:dyDescent="0.35">
      <c r="B7" s="10"/>
      <c r="C7" s="4"/>
      <c r="D7" s="4"/>
      <c r="E7" s="4"/>
    </row>
    <row r="8" spans="1:7" thickBot="1" x14ac:dyDescent="0.4">
      <c r="A8" s="15" t="s">
        <v>37</v>
      </c>
      <c r="B8" s="17">
        <f>SUM(C8:E8)</f>
        <v>380</v>
      </c>
      <c r="C8" s="17">
        <v>261</v>
      </c>
      <c r="D8" s="17">
        <v>58</v>
      </c>
      <c r="E8" s="17">
        <v>61</v>
      </c>
    </row>
    <row r="9" spans="1:7" ht="14.45" x14ac:dyDescent="0.35">
      <c r="B9" s="4"/>
      <c r="C9" s="4"/>
      <c r="D9" s="4"/>
      <c r="E9" s="4"/>
    </row>
    <row r="10" spans="1:7" s="15" customFormat="1" thickBot="1" x14ac:dyDescent="0.4">
      <c r="A10" s="54" t="s">
        <v>25</v>
      </c>
      <c r="B10" s="55">
        <f>SUM(C10:E10)</f>
        <v>1</v>
      </c>
      <c r="C10" s="56">
        <f>+C8/$B$8</f>
        <v>0.68684210526315792</v>
      </c>
      <c r="D10" s="56">
        <f t="shared" ref="D10:E10" si="0">+D8/$B$8</f>
        <v>0.15263157894736842</v>
      </c>
      <c r="E10" s="56">
        <f t="shared" si="0"/>
        <v>0.16052631578947368</v>
      </c>
    </row>
    <row r="11" spans="1:7" ht="14.45" x14ac:dyDescent="0.35">
      <c r="B11" s="4"/>
      <c r="C11" s="4"/>
      <c r="D11" s="4"/>
      <c r="E11" s="4"/>
    </row>
    <row r="12" spans="1:7" ht="14.45" x14ac:dyDescent="0.35">
      <c r="A12" t="s">
        <v>42</v>
      </c>
      <c r="B12" s="4">
        <f>SUM(C12:E12)</f>
        <v>-8</v>
      </c>
      <c r="C12" s="4">
        <v>-6</v>
      </c>
      <c r="D12" s="11">
        <v>-1</v>
      </c>
      <c r="E12" s="4">
        <v>-1</v>
      </c>
    </row>
    <row r="13" spans="1:7" ht="14.45" x14ac:dyDescent="0.35">
      <c r="A13" t="s">
        <v>41</v>
      </c>
      <c r="B13" s="4">
        <f>SUM(C13:E13)</f>
        <v>0</v>
      </c>
      <c r="C13" s="4">
        <v>0</v>
      </c>
      <c r="D13" s="11">
        <v>0</v>
      </c>
      <c r="E13" s="4">
        <v>0</v>
      </c>
    </row>
    <row r="14" spans="1:7" ht="14.45" x14ac:dyDescent="0.35">
      <c r="B14" s="4"/>
      <c r="C14" s="4"/>
      <c r="D14" s="4"/>
      <c r="E14" s="4"/>
    </row>
    <row r="15" spans="1:7" thickBot="1" x14ac:dyDescent="0.4">
      <c r="A15" s="7" t="s">
        <v>36</v>
      </c>
      <c r="B15" s="12">
        <f>SUM(C15:E15)</f>
        <v>372</v>
      </c>
      <c r="C15" s="12">
        <f>SUM(C8:C14)-C10</f>
        <v>255</v>
      </c>
      <c r="D15" s="12">
        <f>SUM(D8:D14)-D10</f>
        <v>57</v>
      </c>
      <c r="E15" s="12">
        <f>SUM(E8:E14)-E10</f>
        <v>60</v>
      </c>
      <c r="G15" s="5"/>
    </row>
    <row r="16" spans="1:7" ht="14.45" x14ac:dyDescent="0.35">
      <c r="B16" s="4"/>
      <c r="C16" s="4"/>
      <c r="D16" s="4"/>
      <c r="E16" s="4"/>
    </row>
    <row r="17" spans="1:5" s="6" customFormat="1" ht="14.45" x14ac:dyDescent="0.35">
      <c r="A17" s="7" t="s">
        <v>33</v>
      </c>
      <c r="B17" s="50">
        <f>+B6-B15</f>
        <v>23.060000000000002</v>
      </c>
      <c r="C17" s="51"/>
      <c r="D17" s="51"/>
      <c r="E17" s="51"/>
    </row>
    <row r="18" spans="1:5" ht="14.45" x14ac:dyDescent="0.35">
      <c r="B18" s="4"/>
      <c r="C18" s="4"/>
      <c r="D18" s="4"/>
      <c r="E18" s="4"/>
    </row>
    <row r="19" spans="1:5" thickBot="1" x14ac:dyDescent="0.4">
      <c r="A19" s="9" t="s">
        <v>34</v>
      </c>
      <c r="B19" s="13">
        <f>SUM(C19:E19)</f>
        <v>24</v>
      </c>
      <c r="C19" s="28">
        <f>+C48-C13</f>
        <v>22</v>
      </c>
      <c r="D19" s="28">
        <f t="shared" ref="D19:E19" si="1">+D48-D13</f>
        <v>1</v>
      </c>
      <c r="E19" s="28">
        <f t="shared" si="1"/>
        <v>1</v>
      </c>
    </row>
    <row r="20" spans="1:5" s="47" customFormat="1" ht="14.45" x14ac:dyDescent="0.35">
      <c r="A20" s="44"/>
      <c r="B20" s="45"/>
      <c r="C20" s="46"/>
      <c r="D20" s="46"/>
      <c r="E20" s="46"/>
    </row>
    <row r="21" spans="1:5" s="6" customFormat="1" thickBot="1" x14ac:dyDescent="0.4">
      <c r="A21" s="29" t="s">
        <v>29</v>
      </c>
      <c r="B21" s="57">
        <f>SUM(C21:E21)</f>
        <v>0.99999999999999989</v>
      </c>
      <c r="C21" s="58">
        <f>+C15/$B$15</f>
        <v>0.68548387096774188</v>
      </c>
      <c r="D21" s="58">
        <f>+D15/$B$15</f>
        <v>0.15322580645161291</v>
      </c>
      <c r="E21" s="58">
        <f>+E15/$B$15</f>
        <v>0.16129032258064516</v>
      </c>
    </row>
    <row r="22" spans="1:5" s="31" customFormat="1" thickTop="1" x14ac:dyDescent="0.35">
      <c r="A22" s="15"/>
      <c r="B22" s="30"/>
      <c r="C22" s="48"/>
      <c r="D22" s="48"/>
      <c r="E22" s="48"/>
    </row>
    <row r="23" spans="1:5" ht="14.45" x14ac:dyDescent="0.35">
      <c r="A23" t="s">
        <v>20</v>
      </c>
      <c r="B23" s="4">
        <f>SUM(C23:E23)</f>
        <v>0</v>
      </c>
      <c r="C23" s="4">
        <v>0</v>
      </c>
      <c r="D23" s="4">
        <v>0</v>
      </c>
      <c r="E23" s="4">
        <v>0</v>
      </c>
    </row>
    <row r="24" spans="1:5" s="31" customFormat="1" thickBot="1" x14ac:dyDescent="0.4">
      <c r="A24" s="52" t="s">
        <v>11</v>
      </c>
      <c r="B24" s="17">
        <f>SUM(C24:E24)</f>
        <v>24</v>
      </c>
      <c r="C24" s="17">
        <f>+C19-C23</f>
        <v>22</v>
      </c>
      <c r="D24" s="17">
        <f>+D19-D23</f>
        <v>1</v>
      </c>
      <c r="E24" s="17">
        <f>+E19-E23</f>
        <v>1</v>
      </c>
    </row>
    <row r="25" spans="1:5" s="31" customFormat="1" ht="14.45" x14ac:dyDescent="0.35">
      <c r="A25" s="52"/>
      <c r="B25" s="30"/>
      <c r="C25" s="30"/>
      <c r="D25" s="30"/>
      <c r="E25" s="30"/>
    </row>
    <row r="26" spans="1:5" s="15" customFormat="1" ht="14.45" x14ac:dyDescent="0.35">
      <c r="A26" s="15" t="s">
        <v>40</v>
      </c>
      <c r="B26" s="30">
        <f>SUM(C26:E26)</f>
        <v>396</v>
      </c>
      <c r="C26" s="30">
        <f t="shared" ref="C26:E26" si="2">+C15+C19</f>
        <v>277</v>
      </c>
      <c r="D26" s="30">
        <f t="shared" si="2"/>
        <v>58</v>
      </c>
      <c r="E26" s="30">
        <f t="shared" si="2"/>
        <v>61</v>
      </c>
    </row>
    <row r="27" spans="1:5" s="15" customFormat="1" thickBot="1" x14ac:dyDescent="0.4">
      <c r="A27" s="15" t="s">
        <v>28</v>
      </c>
      <c r="B27" s="30">
        <f>SUM(C27:E27)</f>
        <v>372</v>
      </c>
      <c r="C27" s="30">
        <f>+C15+C23</f>
        <v>255</v>
      </c>
      <c r="D27" s="30">
        <f t="shared" ref="D27:E27" si="3">+D15+D23</f>
        <v>57</v>
      </c>
      <c r="E27" s="30">
        <f t="shared" si="3"/>
        <v>60</v>
      </c>
    </row>
    <row r="28" spans="1:5" s="15" customFormat="1" ht="15.6" thickTop="1" thickBot="1" x14ac:dyDescent="0.4">
      <c r="A28" s="15" t="s">
        <v>35</v>
      </c>
      <c r="B28" s="53">
        <f>SUM(C28:E28)</f>
        <v>-24</v>
      </c>
      <c r="C28" s="53">
        <f>+C27-C26</f>
        <v>-22</v>
      </c>
      <c r="D28" s="53">
        <f t="shared" ref="D28:E28" si="4">+D27-D26</f>
        <v>-1</v>
      </c>
      <c r="E28" s="53">
        <f t="shared" si="4"/>
        <v>-1</v>
      </c>
    </row>
    <row r="29" spans="1:5" s="15" customFormat="1" thickTop="1" x14ac:dyDescent="0.35">
      <c r="B29" s="30"/>
      <c r="C29" s="30"/>
      <c r="D29" s="30"/>
      <c r="E29" s="30"/>
    </row>
    <row r="30" spans="1:5" s="31" customFormat="1" ht="14.45" x14ac:dyDescent="0.35">
      <c r="A30" s="15" t="s">
        <v>38</v>
      </c>
      <c r="B30" s="30">
        <f>+B6-2</f>
        <v>393.06</v>
      </c>
      <c r="C30" s="30"/>
      <c r="D30" s="30"/>
      <c r="E30" s="30"/>
    </row>
    <row r="31" spans="1:5" s="31" customFormat="1" thickBot="1" x14ac:dyDescent="0.4">
      <c r="A31" s="15" t="s">
        <v>28</v>
      </c>
      <c r="B31" s="30">
        <f>+B27</f>
        <v>372</v>
      </c>
      <c r="C31" s="30"/>
      <c r="D31" s="30"/>
      <c r="E31" s="30"/>
    </row>
    <row r="32" spans="1:5" s="31" customFormat="1" ht="15.6" thickTop="1" thickBot="1" x14ac:dyDescent="0.4">
      <c r="A32" s="15" t="s">
        <v>39</v>
      </c>
      <c r="B32" s="53">
        <f>+B31-B30</f>
        <v>-21.060000000000002</v>
      </c>
      <c r="C32" s="30"/>
      <c r="D32" s="30"/>
      <c r="E32" s="30"/>
    </row>
    <row r="33" spans="1:5" s="31" customFormat="1" thickTop="1" x14ac:dyDescent="0.35">
      <c r="A33" s="15"/>
      <c r="B33" s="30"/>
      <c r="C33" s="30"/>
      <c r="D33" s="30"/>
      <c r="E33" s="30"/>
    </row>
    <row r="34" spans="1:5" s="31" customFormat="1" thickBot="1" x14ac:dyDescent="0.4">
      <c r="A34" s="15"/>
      <c r="B34" s="30"/>
      <c r="C34" s="30"/>
      <c r="D34" s="30"/>
      <c r="E34" s="30"/>
    </row>
    <row r="35" spans="1:5" s="31" customFormat="1" ht="15.6" thickTop="1" thickBot="1" x14ac:dyDescent="0.4">
      <c r="A35" s="39" t="s">
        <v>30</v>
      </c>
      <c r="B35" s="36"/>
      <c r="C35" s="37"/>
      <c r="D35" s="36"/>
      <c r="E35" s="38"/>
    </row>
    <row r="36" spans="1:5" s="31" customFormat="1" thickTop="1" x14ac:dyDescent="0.35">
      <c r="A36" s="25" t="s">
        <v>28</v>
      </c>
      <c r="B36" s="32">
        <f>SUM(C36:E36)</f>
        <v>372</v>
      </c>
      <c r="C36" s="32">
        <f>+C15</f>
        <v>255</v>
      </c>
      <c r="D36" s="32">
        <f>+D15</f>
        <v>57</v>
      </c>
      <c r="E36" s="33">
        <f>+E15</f>
        <v>60</v>
      </c>
    </row>
    <row r="37" spans="1:5" s="31" customFormat="1" ht="14.45" x14ac:dyDescent="0.35">
      <c r="A37" s="25" t="s">
        <v>21</v>
      </c>
      <c r="B37" s="26">
        <f>SUM(C37:E37)</f>
        <v>0.99999999999999989</v>
      </c>
      <c r="C37" s="26">
        <f>+C15/$B$36</f>
        <v>0.68548387096774188</v>
      </c>
      <c r="D37" s="26">
        <f>+D15/$B$36</f>
        <v>0.15322580645161291</v>
      </c>
      <c r="E37" s="27">
        <f>+E15/$B$36</f>
        <v>0.16129032258064516</v>
      </c>
    </row>
    <row r="38" spans="1:5" s="31" customFormat="1" ht="14.45" x14ac:dyDescent="0.35">
      <c r="A38" s="25" t="s">
        <v>22</v>
      </c>
      <c r="B38" s="32">
        <f>SUM(C38:E38)</f>
        <v>395.06000000000006</v>
      </c>
      <c r="C38" s="32">
        <f>+C37*$B$6</f>
        <v>270.80725806451613</v>
      </c>
      <c r="D38" s="32">
        <f t="shared" ref="D38:E38" si="5">+D37*$B$6</f>
        <v>60.533387096774192</v>
      </c>
      <c r="E38" s="33">
        <f t="shared" si="5"/>
        <v>63.719354838709677</v>
      </c>
    </row>
    <row r="39" spans="1:5" thickBot="1" x14ac:dyDescent="0.4">
      <c r="A39" s="41" t="s">
        <v>27</v>
      </c>
      <c r="B39" s="42">
        <f>+B38-B15</f>
        <v>23.060000000000059</v>
      </c>
      <c r="C39" s="42">
        <f>+C38-C15</f>
        <v>15.807258064516134</v>
      </c>
      <c r="D39" s="42">
        <f>+D38-D15</f>
        <v>3.5333870967741916</v>
      </c>
      <c r="E39" s="43">
        <f>+E38-E15</f>
        <v>3.7193548387096769</v>
      </c>
    </row>
    <row r="40" spans="1:5" thickTop="1" x14ac:dyDescent="0.35"/>
    <row r="41" spans="1:5" thickBot="1" x14ac:dyDescent="0.4">
      <c r="B41" s="19"/>
      <c r="C41" s="20"/>
      <c r="D41" s="18"/>
      <c r="E41" s="18"/>
    </row>
    <row r="42" spans="1:5" ht="15.6" thickTop="1" thickBot="1" x14ac:dyDescent="0.4">
      <c r="A42" s="40" t="s">
        <v>31</v>
      </c>
      <c r="B42" s="34"/>
      <c r="C42" s="23"/>
      <c r="D42" s="34"/>
      <c r="E42" s="35"/>
    </row>
    <row r="43" spans="1:5" thickTop="1" x14ac:dyDescent="0.35">
      <c r="A43" s="22" t="s">
        <v>26</v>
      </c>
      <c r="B43" s="23">
        <f>SUM(C43:E43)</f>
        <v>19522.73</v>
      </c>
      <c r="C43" s="23">
        <f>+[1]Sheet1!$B$6</f>
        <v>13677.13</v>
      </c>
      <c r="D43" s="23">
        <f>+[1]Sheet1!$C$6</f>
        <v>2826.7</v>
      </c>
      <c r="E43" s="24">
        <f>+[1]Sheet1!$D$6</f>
        <v>3018.9</v>
      </c>
    </row>
    <row r="44" spans="1:5" ht="14.45" x14ac:dyDescent="0.35">
      <c r="A44" s="25" t="s">
        <v>21</v>
      </c>
      <c r="B44" s="49">
        <f>SUM(C44:E44)</f>
        <v>1</v>
      </c>
      <c r="C44" s="26">
        <f>+C43/$B$43</f>
        <v>0.7005746634820027</v>
      </c>
      <c r="D44" s="26">
        <f>+D43/$B$43</f>
        <v>0.14479020096062384</v>
      </c>
      <c r="E44" s="27">
        <f>+E43/$B$43</f>
        <v>0.15463513555737338</v>
      </c>
    </row>
    <row r="45" spans="1:5" ht="14.45" x14ac:dyDescent="0.35">
      <c r="A45" s="25" t="s">
        <v>22</v>
      </c>
      <c r="B45" s="32">
        <f>SUM(C45:E45)</f>
        <v>395.06</v>
      </c>
      <c r="C45" s="32">
        <f>+C44*$B$6</f>
        <v>276.76902655520001</v>
      </c>
      <c r="D45" s="32">
        <f t="shared" ref="D45:E45" si="6">+D44*$B$6</f>
        <v>57.200816791504053</v>
      </c>
      <c r="E45" s="33">
        <f t="shared" si="6"/>
        <v>61.090156653295928</v>
      </c>
    </row>
    <row r="46" spans="1:5" thickBot="1" x14ac:dyDescent="0.4">
      <c r="A46" s="41" t="s">
        <v>27</v>
      </c>
      <c r="B46" s="42">
        <f>+B45-B15</f>
        <v>23.060000000000002</v>
      </c>
      <c r="C46" s="42">
        <f>+C45-C15</f>
        <v>21.769026555200014</v>
      </c>
      <c r="D46" s="42">
        <f>+D45-D15</f>
        <v>0.20081679150405307</v>
      </c>
      <c r="E46" s="43">
        <f>+E45-E15</f>
        <v>1.0901566532959279</v>
      </c>
    </row>
    <row r="47" spans="1:5" s="31" customFormat="1" thickTop="1" x14ac:dyDescent="0.35">
      <c r="A47" s="64"/>
      <c r="B47" s="65"/>
      <c r="C47" s="65"/>
      <c r="D47" s="65"/>
      <c r="E47" s="66"/>
    </row>
    <row r="48" spans="1:5" thickBot="1" x14ac:dyDescent="0.4">
      <c r="A48" s="67" t="s">
        <v>43</v>
      </c>
      <c r="B48" s="68">
        <f>SUM(C48:E48)</f>
        <v>24</v>
      </c>
      <c r="C48" s="69">
        <v>22</v>
      </c>
      <c r="D48" s="69">
        <v>1</v>
      </c>
      <c r="E48" s="70">
        <v>1</v>
      </c>
    </row>
    <row r="49" spans="1:7" ht="15.6" thickTop="1" thickBot="1" x14ac:dyDescent="0.4"/>
    <row r="50" spans="1:7" s="31" customFormat="1" ht="16.5" thickTop="1" thickBot="1" x14ac:dyDescent="0.4">
      <c r="A50" s="61" t="s">
        <v>32</v>
      </c>
      <c r="B50" s="62"/>
      <c r="C50" s="62"/>
      <c r="D50" s="62"/>
      <c r="E50" s="63"/>
      <c r="F50" s="60"/>
      <c r="G50" s="60"/>
    </row>
    <row r="51" spans="1:7" thickTop="1" x14ac:dyDescent="0.35"/>
  </sheetData>
  <printOptions gridLines="1"/>
  <pageMargins left="0.7" right="0.7" top="0.75" bottom="0.75" header="0.3" footer="0.3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F11" sqref="F11"/>
    </sheetView>
  </sheetViews>
  <sheetFormatPr defaultRowHeight="15" x14ac:dyDescent="0.25"/>
  <cols>
    <col min="1" max="1" width="46" bestFit="1" customWidth="1"/>
    <col min="2" max="2" width="13" customWidth="1"/>
    <col min="3" max="3" width="11.5703125" bestFit="1" customWidth="1"/>
    <col min="4" max="4" width="9.140625" bestFit="1" customWidth="1"/>
  </cols>
  <sheetData>
    <row r="1" spans="1:7" ht="18.75" x14ac:dyDescent="0.3">
      <c r="A1" s="1" t="s">
        <v>0</v>
      </c>
    </row>
    <row r="2" spans="1:7" ht="18.75" x14ac:dyDescent="0.3">
      <c r="A2" s="1" t="s">
        <v>7</v>
      </c>
    </row>
    <row r="3" spans="1:7" ht="18.75" x14ac:dyDescent="0.3">
      <c r="A3" s="14" t="s">
        <v>1</v>
      </c>
      <c r="B3" s="15" t="s">
        <v>16</v>
      </c>
      <c r="C3" s="15"/>
      <c r="D3" s="15"/>
      <c r="E3" s="15"/>
      <c r="F3" s="6"/>
    </row>
    <row r="5" spans="1:7" s="2" customFormat="1" ht="15.75" thickBot="1" x14ac:dyDescent="0.3">
      <c r="B5" s="3" t="s">
        <v>2</v>
      </c>
      <c r="C5" s="3" t="s">
        <v>3</v>
      </c>
      <c r="D5" s="3" t="s">
        <v>4</v>
      </c>
      <c r="E5" s="3" t="s">
        <v>5</v>
      </c>
    </row>
    <row r="6" spans="1:7" ht="15.75" thickBot="1" x14ac:dyDescent="0.3">
      <c r="A6" s="6" t="s">
        <v>6</v>
      </c>
      <c r="B6" s="16">
        <v>379.8</v>
      </c>
      <c r="C6" s="4"/>
      <c r="D6" s="4"/>
      <c r="E6" s="4"/>
    </row>
    <row r="7" spans="1:7" x14ac:dyDescent="0.25">
      <c r="B7" s="10"/>
      <c r="C7" s="4"/>
      <c r="D7" s="4"/>
      <c r="E7" s="4"/>
    </row>
    <row r="8" spans="1:7" ht="15.75" thickBot="1" x14ac:dyDescent="0.3">
      <c r="A8" s="15" t="s">
        <v>13</v>
      </c>
      <c r="B8" s="17">
        <f>SUM(C8:E8)</f>
        <v>338</v>
      </c>
      <c r="C8" s="17">
        <f>247-14</f>
        <v>233</v>
      </c>
      <c r="D8" s="17">
        <f>55.6-4.6</f>
        <v>51</v>
      </c>
      <c r="E8" s="17">
        <f>58-4</f>
        <v>54</v>
      </c>
    </row>
    <row r="9" spans="1:7" x14ac:dyDescent="0.25">
      <c r="B9" s="4"/>
      <c r="C9" s="4"/>
      <c r="D9" s="4"/>
      <c r="E9" s="4"/>
    </row>
    <row r="10" spans="1:7" x14ac:dyDescent="0.25">
      <c r="A10" t="s">
        <v>10</v>
      </c>
      <c r="B10" s="4">
        <f>SUM(C10:E10)</f>
        <v>4</v>
      </c>
      <c r="C10" s="4">
        <v>4</v>
      </c>
      <c r="D10" s="4">
        <v>0</v>
      </c>
      <c r="E10" s="4">
        <v>0</v>
      </c>
    </row>
    <row r="11" spans="1:7" x14ac:dyDescent="0.25">
      <c r="A11" t="s">
        <v>12</v>
      </c>
      <c r="B11" s="4">
        <f>SUM(C11:E11)</f>
        <v>22.6</v>
      </c>
      <c r="C11" s="4">
        <v>14</v>
      </c>
      <c r="D11" s="11">
        <f>3.6+1</f>
        <v>4.5999999999999996</v>
      </c>
      <c r="E11" s="4">
        <v>4</v>
      </c>
    </row>
    <row r="12" spans="1:7" x14ac:dyDescent="0.25">
      <c r="B12" s="4"/>
      <c r="C12" s="4"/>
      <c r="D12" s="4"/>
      <c r="E12" s="4"/>
    </row>
    <row r="13" spans="1:7" ht="15.75" thickBot="1" x14ac:dyDescent="0.3">
      <c r="A13" s="7" t="s">
        <v>15</v>
      </c>
      <c r="B13" s="12">
        <f>SUM(C13:E13)</f>
        <v>16.399999999999999</v>
      </c>
      <c r="C13" s="12">
        <v>12</v>
      </c>
      <c r="D13" s="12">
        <v>2.4</v>
      </c>
      <c r="E13" s="12">
        <v>2</v>
      </c>
    </row>
    <row r="14" spans="1:7" x14ac:dyDescent="0.25">
      <c r="B14" s="4"/>
      <c r="C14" s="4"/>
      <c r="D14" s="4"/>
      <c r="E14" s="4"/>
    </row>
    <row r="15" spans="1:7" ht="15.75" thickBot="1" x14ac:dyDescent="0.3">
      <c r="A15" s="7" t="s">
        <v>18</v>
      </c>
      <c r="B15" s="12">
        <f>SUM(B8:B13)</f>
        <v>381</v>
      </c>
      <c r="C15" s="21">
        <f>SUM(C8:C13)</f>
        <v>263</v>
      </c>
      <c r="D15" s="12">
        <f>SUM(D8:D13)</f>
        <v>58</v>
      </c>
      <c r="E15" s="12">
        <f>SUM(E8:E13)</f>
        <v>60</v>
      </c>
      <c r="G15" s="5"/>
    </row>
    <row r="16" spans="1:7" x14ac:dyDescent="0.25">
      <c r="B16" s="4"/>
      <c r="C16" s="4"/>
      <c r="D16" s="4"/>
      <c r="E16" s="4"/>
    </row>
    <row r="17" spans="1:5" ht="15.75" thickBot="1" x14ac:dyDescent="0.3">
      <c r="A17" s="9" t="s">
        <v>19</v>
      </c>
      <c r="B17" s="13">
        <f>SUM(C17:E17)</f>
        <v>43</v>
      </c>
      <c r="C17" s="13">
        <f t="shared" ref="C17:E17" si="0">+C15-C8</f>
        <v>30</v>
      </c>
      <c r="D17" s="13">
        <f t="shared" si="0"/>
        <v>7</v>
      </c>
      <c r="E17" s="13">
        <f t="shared" si="0"/>
        <v>6</v>
      </c>
    </row>
    <row r="18" spans="1:5" x14ac:dyDescent="0.25">
      <c r="B18" s="4"/>
      <c r="C18" s="4"/>
      <c r="D18" s="4"/>
      <c r="E18" s="4"/>
    </row>
    <row r="19" spans="1:5" x14ac:dyDescent="0.25">
      <c r="A19" t="s">
        <v>14</v>
      </c>
      <c r="B19" s="4">
        <f>SUM(C18:E19)</f>
        <v>1</v>
      </c>
      <c r="C19" s="4">
        <v>1</v>
      </c>
      <c r="D19" s="4">
        <v>0</v>
      </c>
      <c r="E19" s="4">
        <v>0</v>
      </c>
    </row>
    <row r="20" spans="1:5" x14ac:dyDescent="0.25">
      <c r="B20" s="4"/>
      <c r="C20" s="4"/>
      <c r="D20" s="4"/>
      <c r="E20" s="4"/>
    </row>
    <row r="21" spans="1:5" thickBot="1" x14ac:dyDescent="0.4">
      <c r="A21" s="9" t="s">
        <v>11</v>
      </c>
      <c r="B21" s="13">
        <f>SUM(C21:E21)</f>
        <v>42</v>
      </c>
      <c r="C21" s="13">
        <f>+C17-C19</f>
        <v>29</v>
      </c>
      <c r="D21" s="13">
        <f t="shared" ref="D21:E21" si="1">+D17-D19</f>
        <v>7</v>
      </c>
      <c r="E21" s="13">
        <f t="shared" si="1"/>
        <v>6</v>
      </c>
    </row>
    <row r="23" spans="1:5" ht="14.45" x14ac:dyDescent="0.35">
      <c r="B23" s="19">
        <f>SUM(C23:E23)</f>
        <v>1</v>
      </c>
      <c r="C23" s="20">
        <f>+C15/$B$15</f>
        <v>0.69028871391076119</v>
      </c>
      <c r="D23" s="18">
        <f t="shared" ref="D23:E23" si="2">+D15/$B$15</f>
        <v>0.15223097112860892</v>
      </c>
      <c r="E23" s="18">
        <f t="shared" si="2"/>
        <v>0.15748031496062992</v>
      </c>
    </row>
    <row r="24" spans="1:5" ht="14.45" x14ac:dyDescent="0.35">
      <c r="C24" s="5"/>
    </row>
    <row r="28" spans="1:5" thickBot="1" x14ac:dyDescent="0.4">
      <c r="A28" s="8" t="s">
        <v>10</v>
      </c>
    </row>
    <row r="29" spans="1:5" ht="14.45" x14ac:dyDescent="0.35">
      <c r="A29" t="s">
        <v>8</v>
      </c>
    </row>
    <row r="30" spans="1:5" ht="14.45" x14ac:dyDescent="0.35">
      <c r="A30" t="s">
        <v>9</v>
      </c>
    </row>
    <row r="31" spans="1:5" ht="14.45" x14ac:dyDescent="0.35">
      <c r="A31" t="s">
        <v>17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2016-17 Initial FON Allocation</vt:lpstr>
      <vt:lpstr>2015-16 Summary Allocation</vt:lpstr>
      <vt:lpstr>Sheet3</vt:lpstr>
    </vt:vector>
  </TitlesOfParts>
  <Company>Kern Community College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Burke</dc:creator>
  <cp:lastModifiedBy>Arlitha Williams-Harmon</cp:lastModifiedBy>
  <cp:lastPrinted>2015-10-20T17:06:24Z</cp:lastPrinted>
  <dcterms:created xsi:type="dcterms:W3CDTF">2014-09-15T18:19:19Z</dcterms:created>
  <dcterms:modified xsi:type="dcterms:W3CDTF">2015-11-17T23:20:40Z</dcterms:modified>
</cp:coreProperties>
</file>