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4268\AppData\Local\Microsoft\Windows\INetCache\Content.Outlook\SC7Q07PB\"/>
    </mc:Choice>
  </mc:AlternateContent>
  <bookViews>
    <workbookView xWindow="0" yWindow="0" windowWidth="28800" windowHeight="11625"/>
  </bookViews>
  <sheets>
    <sheet name="Summary" sheetId="6" r:id="rId1"/>
    <sheet name="Non-Labor Pivot" sheetId="20" r:id="rId2"/>
    <sheet name="Non Labor Variance 2" sheetId="22" r:id="rId3"/>
    <sheet name="DO_Non-Labor Tentative" sheetId="2" r:id="rId4"/>
    <sheet name="Labor Pivot" sheetId="15" r:id="rId5"/>
    <sheet name="20-21 DO_Labor_Tentative" sheetId="1" r:id="rId6"/>
    <sheet name="GU001_STRS_PERS_PT" sheetId="4" r:id="rId7"/>
    <sheet name="Health Benefit Change" sheetId="11" r:id="rId8"/>
    <sheet name="Worker Comp Analysis" sheetId="10" r:id="rId9"/>
    <sheet name="GU001_Labor_PT" sheetId="5" r:id="rId10"/>
    <sheet name="Non_Labor_PT" sheetId="3" r:id="rId11"/>
    <sheet name="Non_Labor_Variance" sheetId="7" r:id="rId12"/>
    <sheet name="Sheet2" sheetId="9" r:id="rId13"/>
  </sheets>
  <externalReferences>
    <externalReference r:id="rId14"/>
    <externalReference r:id="rId15"/>
    <externalReference r:id="rId16"/>
  </externalReferences>
  <definedNames>
    <definedName name="_xlnm._FilterDatabase" localSheetId="5" hidden="1">'20-21 DO_Labor_Tentative'!$A$9:$AQ$186</definedName>
    <definedName name="_xlnm._FilterDatabase" localSheetId="3" hidden="1">'DO_Non-Labor Tentative'!$A$4:$T$366</definedName>
    <definedName name="_xlnm.Print_Area" localSheetId="0">Summary!$A$1:$J$62</definedName>
  </definedNames>
  <calcPr calcId="162913"/>
  <pivotCaches>
    <pivotCache cacheId="0" r:id="rId17"/>
    <pivotCache cacheId="1" r:id="rId18"/>
    <pivotCache cacheId="2" r:id="rId19"/>
    <pivotCache cacheId="3" r:id="rId20"/>
    <pivotCache cacheId="4" r:id="rId21"/>
    <pivotCache cacheId="5" r:id="rId2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 i="6" l="1"/>
  <c r="H51" i="6"/>
  <c r="G51" i="6"/>
  <c r="F51" i="6"/>
  <c r="E51" i="6"/>
  <c r="D51" i="6"/>
  <c r="C51" i="6"/>
  <c r="B51" i="6"/>
  <c r="I209" i="22" l="1"/>
  <c r="H209" i="22"/>
  <c r="I197" i="22"/>
  <c r="H197" i="22"/>
  <c r="I167" i="22" l="1"/>
  <c r="H167" i="22"/>
  <c r="I155" i="22"/>
  <c r="H155" i="22"/>
  <c r="I122" i="22"/>
  <c r="H122" i="22"/>
  <c r="I101" i="22"/>
  <c r="H101" i="22"/>
  <c r="I67" i="22"/>
  <c r="H67" i="22"/>
  <c r="I57" i="22" l="1"/>
  <c r="H57" i="22"/>
  <c r="J54" i="22"/>
  <c r="J56"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7" i="22"/>
  <c r="J158" i="22"/>
  <c r="J159" i="22"/>
  <c r="J160" i="22"/>
  <c r="J161" i="22"/>
  <c r="J162" i="22"/>
  <c r="J163" i="22"/>
  <c r="J164" i="22"/>
  <c r="J165" i="22"/>
  <c r="J166" i="22"/>
  <c r="J167"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9" i="22"/>
  <c r="J200" i="22"/>
  <c r="J201" i="22"/>
  <c r="J202" i="22"/>
  <c r="J203" i="22"/>
  <c r="J204" i="22"/>
  <c r="J205" i="22"/>
  <c r="J206" i="22"/>
  <c r="J207" i="22"/>
  <c r="J208" i="22"/>
  <c r="J209" i="22"/>
  <c r="J7" i="22"/>
  <c r="J8"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5" i="22"/>
  <c r="J59" i="22"/>
  <c r="J60" i="22"/>
  <c r="J61" i="22"/>
  <c r="J62" i="22"/>
  <c r="J63" i="22"/>
  <c r="J64" i="22"/>
  <c r="J65" i="22"/>
  <c r="J66" i="22"/>
  <c r="J67"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3" i="22"/>
  <c r="J104" i="22"/>
  <c r="J105" i="22"/>
  <c r="J106" i="22"/>
  <c r="J107" i="22"/>
  <c r="J108" i="22"/>
  <c r="J109" i="22"/>
  <c r="J110" i="22"/>
  <c r="J111" i="22"/>
  <c r="J112" i="22"/>
  <c r="J113" i="22"/>
  <c r="J114" i="22"/>
  <c r="J115" i="22"/>
  <c r="J116" i="22"/>
  <c r="J117" i="22"/>
  <c r="J118" i="22"/>
  <c r="J119" i="22"/>
  <c r="J120" i="22"/>
  <c r="J121" i="22"/>
  <c r="J122" i="22"/>
  <c r="J6" i="22"/>
  <c r="J57" i="22" l="1"/>
  <c r="H211" i="22"/>
  <c r="J211" i="22"/>
  <c r="I211" i="22"/>
  <c r="I49" i="6"/>
  <c r="H49" i="6"/>
  <c r="G49" i="6"/>
  <c r="F49" i="6"/>
  <c r="E49" i="6"/>
  <c r="D49" i="6"/>
  <c r="C49" i="6"/>
  <c r="B49" i="6"/>
  <c r="Q187" i="2" l="1"/>
  <c r="Q190" i="2"/>
  <c r="O366" i="2" l="1"/>
  <c r="P366" i="2"/>
  <c r="J70" i="6" l="1"/>
  <c r="N5" i="5" l="1"/>
  <c r="E15" i="10"/>
  <c r="D15" i="10"/>
  <c r="E14" i="10"/>
  <c r="D14" i="10"/>
  <c r="E13" i="10"/>
  <c r="D13" i="10"/>
  <c r="E12" i="10"/>
  <c r="D12" i="10"/>
  <c r="E11" i="10"/>
  <c r="D11" i="10"/>
  <c r="E10" i="10"/>
  <c r="D10" i="10"/>
  <c r="E9" i="10"/>
  <c r="D9" i="10"/>
  <c r="E8" i="10"/>
  <c r="D8" i="10"/>
  <c r="E7" i="10"/>
  <c r="D7" i="10"/>
  <c r="E6" i="10"/>
  <c r="D6" i="10"/>
  <c r="E5" i="10"/>
  <c r="D5" i="10"/>
  <c r="M15" i="11"/>
  <c r="L15" i="11"/>
  <c r="K15" i="11"/>
  <c r="E15" i="11"/>
  <c r="D15" i="11"/>
  <c r="L14" i="11"/>
  <c r="K14" i="11"/>
  <c r="E14" i="11"/>
  <c r="D14" i="11"/>
  <c r="L13" i="11"/>
  <c r="K13" i="11"/>
  <c r="E13" i="11"/>
  <c r="D13" i="11"/>
  <c r="L12" i="11"/>
  <c r="K12" i="11"/>
  <c r="E12" i="11"/>
  <c r="D12" i="11"/>
  <c r="L11" i="11"/>
  <c r="K11" i="11"/>
  <c r="E11" i="11"/>
  <c r="D11" i="11"/>
  <c r="L10" i="11"/>
  <c r="K10" i="11"/>
  <c r="E10" i="11"/>
  <c r="D10" i="11"/>
  <c r="L9" i="11"/>
  <c r="K9" i="11"/>
  <c r="E9" i="11"/>
  <c r="D9" i="11"/>
  <c r="L8" i="11"/>
  <c r="K8" i="11"/>
  <c r="E8" i="11"/>
  <c r="D8" i="11"/>
  <c r="L7" i="11"/>
  <c r="K7" i="11"/>
  <c r="E7" i="11"/>
  <c r="D7" i="11"/>
  <c r="L6" i="11"/>
  <c r="K6" i="11"/>
  <c r="E6" i="11"/>
  <c r="D6" i="11"/>
  <c r="L5" i="11"/>
  <c r="K5" i="11"/>
  <c r="E5" i="11"/>
  <c r="D5" i="11"/>
  <c r="G28" i="4"/>
  <c r="F28" i="4"/>
  <c r="E28" i="4"/>
  <c r="D28" i="4"/>
  <c r="G27" i="4"/>
  <c r="F27" i="4"/>
  <c r="E27" i="4"/>
  <c r="D27" i="4"/>
  <c r="G26" i="4"/>
  <c r="F26" i="4"/>
  <c r="E26" i="4"/>
  <c r="D26" i="4"/>
  <c r="G25" i="4"/>
  <c r="F25" i="4"/>
  <c r="E25" i="4"/>
  <c r="D25" i="4"/>
  <c r="G24" i="4"/>
  <c r="F24" i="4"/>
  <c r="E24" i="4"/>
  <c r="D24" i="4"/>
  <c r="G23" i="4"/>
  <c r="F23" i="4"/>
  <c r="E23" i="4"/>
  <c r="D23" i="4"/>
  <c r="G22" i="4"/>
  <c r="F22" i="4"/>
  <c r="E22" i="4"/>
  <c r="D22" i="4"/>
  <c r="G21" i="4"/>
  <c r="F21" i="4"/>
  <c r="E21" i="4"/>
  <c r="D21" i="4"/>
  <c r="G20" i="4"/>
  <c r="F20" i="4"/>
  <c r="E20" i="4"/>
  <c r="D20" i="4"/>
  <c r="G19" i="4"/>
  <c r="F19" i="4"/>
  <c r="E19" i="4"/>
  <c r="D19" i="4"/>
  <c r="G18" i="4"/>
  <c r="F18" i="4"/>
  <c r="E18" i="4"/>
  <c r="D18" i="4"/>
  <c r="L9" i="4"/>
  <c r="F9" i="4"/>
  <c r="C9" i="4"/>
  <c r="L8" i="4"/>
  <c r="K8" i="4"/>
  <c r="J8" i="4"/>
  <c r="I8" i="4"/>
  <c r="G8" i="4"/>
  <c r="F8" i="4"/>
  <c r="E8" i="4"/>
  <c r="D8" i="4"/>
  <c r="C8" i="4"/>
  <c r="B8" i="4"/>
  <c r="AL186" i="1"/>
  <c r="AK186" i="1"/>
  <c r="AI186" i="1"/>
  <c r="AH186" i="1"/>
  <c r="AF186" i="1"/>
  <c r="AE186" i="1"/>
  <c r="AC186" i="1"/>
  <c r="Z186" i="1"/>
  <c r="Y186" i="1"/>
  <c r="X186" i="1"/>
  <c r="U186" i="1"/>
  <c r="AL185" i="1"/>
  <c r="AK185" i="1"/>
  <c r="AI185" i="1"/>
  <c r="AH185" i="1"/>
  <c r="AF185" i="1"/>
  <c r="AE185" i="1"/>
  <c r="AC185" i="1"/>
  <c r="Y185" i="1"/>
  <c r="X185" i="1"/>
  <c r="U185" i="1"/>
  <c r="AI184" i="1"/>
  <c r="AH184" i="1"/>
  <c r="AF184" i="1"/>
  <c r="AE184" i="1"/>
  <c r="AC184" i="1"/>
  <c r="Y184" i="1"/>
  <c r="X184" i="1"/>
  <c r="U184" i="1"/>
  <c r="S184" i="1"/>
  <c r="AI183" i="1"/>
  <c r="AH183" i="1"/>
  <c r="AF183" i="1"/>
  <c r="AE183" i="1"/>
  <c r="AC183" i="1"/>
  <c r="Y183" i="1"/>
  <c r="X183" i="1"/>
  <c r="U183" i="1"/>
  <c r="S183" i="1"/>
  <c r="AI182" i="1"/>
  <c r="AH182" i="1"/>
  <c r="AF182" i="1"/>
  <c r="AE182" i="1"/>
  <c r="AC182" i="1"/>
  <c r="Y182" i="1"/>
  <c r="X182" i="1"/>
  <c r="U182" i="1"/>
  <c r="S182" i="1"/>
  <c r="AI181" i="1"/>
  <c r="AH181" i="1"/>
  <c r="AF181" i="1"/>
  <c r="AE181" i="1"/>
  <c r="AC181" i="1"/>
  <c r="Y181" i="1"/>
  <c r="X181" i="1"/>
  <c r="U181" i="1"/>
  <c r="S181" i="1"/>
  <c r="AI180" i="1"/>
  <c r="AH180" i="1"/>
  <c r="AF180" i="1"/>
  <c r="AE180" i="1"/>
  <c r="AC180" i="1"/>
  <c r="Y180" i="1"/>
  <c r="X180" i="1"/>
  <c r="U180" i="1"/>
  <c r="S180" i="1"/>
  <c r="AI179" i="1"/>
  <c r="AH179" i="1"/>
  <c r="AF179" i="1"/>
  <c r="AE179" i="1"/>
  <c r="AC179" i="1"/>
  <c r="AA179" i="1"/>
  <c r="Y179" i="1"/>
  <c r="X179" i="1"/>
  <c r="U179" i="1"/>
  <c r="S179" i="1"/>
  <c r="AI178" i="1"/>
  <c r="AH178" i="1"/>
  <c r="AF178" i="1"/>
  <c r="AE178" i="1"/>
  <c r="AC178" i="1"/>
  <c r="Y178" i="1"/>
  <c r="X178" i="1"/>
  <c r="U178" i="1"/>
  <c r="S178" i="1"/>
  <c r="AL177" i="1"/>
  <c r="AK177" i="1"/>
  <c r="AI177" i="1"/>
  <c r="AH177" i="1"/>
  <c r="AF177" i="1"/>
  <c r="AE177" i="1"/>
  <c r="AC177" i="1"/>
  <c r="U177" i="1"/>
  <c r="AL176" i="1"/>
  <c r="AK176" i="1"/>
  <c r="AI176" i="1"/>
  <c r="AH176" i="1"/>
  <c r="AF176" i="1"/>
  <c r="AE176" i="1"/>
  <c r="AC176" i="1"/>
  <c r="AA176" i="1"/>
  <c r="V176" i="1" s="1"/>
  <c r="W176" i="1"/>
  <c r="U176" i="1"/>
  <c r="AL175" i="1"/>
  <c r="AK175" i="1"/>
  <c r="AI175" i="1"/>
  <c r="AH175" i="1"/>
  <c r="AG175" i="1"/>
  <c r="AF175" i="1"/>
  <c r="AE175" i="1"/>
  <c r="AC175" i="1"/>
  <c r="Y175" i="1"/>
  <c r="X175" i="1"/>
  <c r="U175" i="1"/>
  <c r="AL174" i="1"/>
  <c r="AK174" i="1"/>
  <c r="AI174" i="1"/>
  <c r="AH174" i="1"/>
  <c r="AG174" i="1"/>
  <c r="AF174" i="1"/>
  <c r="AE174" i="1"/>
  <c r="AC174" i="1"/>
  <c r="Y174" i="1"/>
  <c r="X174" i="1"/>
  <c r="U174" i="1"/>
  <c r="AL173" i="1"/>
  <c r="AK173" i="1"/>
  <c r="AI173" i="1"/>
  <c r="AH173" i="1"/>
  <c r="AF173" i="1"/>
  <c r="AE173" i="1"/>
  <c r="AC173" i="1"/>
  <c r="U173" i="1"/>
  <c r="AL172" i="1"/>
  <c r="AK172" i="1"/>
  <c r="AI172" i="1"/>
  <c r="AH172" i="1"/>
  <c r="AF172" i="1"/>
  <c r="AE172" i="1"/>
  <c r="AC172" i="1"/>
  <c r="Y172" i="1"/>
  <c r="X172" i="1"/>
  <c r="U172" i="1"/>
  <c r="AL171" i="1"/>
  <c r="AK171" i="1"/>
  <c r="AI171" i="1"/>
  <c r="AH171" i="1"/>
  <c r="AF171" i="1"/>
  <c r="AE171" i="1"/>
  <c r="AC171" i="1"/>
  <c r="Y171" i="1"/>
  <c r="X171" i="1"/>
  <c r="U171" i="1"/>
  <c r="AL170" i="1"/>
  <c r="AK170" i="1"/>
  <c r="AI170" i="1"/>
  <c r="AH170" i="1"/>
  <c r="AF170" i="1"/>
  <c r="AE170" i="1"/>
  <c r="AC170" i="1"/>
  <c r="Y170" i="1"/>
  <c r="X170" i="1"/>
  <c r="U170" i="1"/>
  <c r="AL169" i="1"/>
  <c r="AK169" i="1"/>
  <c r="AI169" i="1"/>
  <c r="AH169" i="1"/>
  <c r="AF169" i="1"/>
  <c r="AE169" i="1"/>
  <c r="AC169" i="1"/>
  <c r="Z169" i="1"/>
  <c r="Y169" i="1"/>
  <c r="X169" i="1"/>
  <c r="U169" i="1"/>
  <c r="AL168" i="1"/>
  <c r="AK168" i="1"/>
  <c r="AI168" i="1"/>
  <c r="AH168" i="1"/>
  <c r="AF168" i="1"/>
  <c r="AE168" i="1"/>
  <c r="AC168" i="1"/>
  <c r="Y168" i="1"/>
  <c r="X168" i="1"/>
  <c r="U168" i="1"/>
  <c r="AL167" i="1"/>
  <c r="AK167" i="1"/>
  <c r="AI167" i="1"/>
  <c r="AH167" i="1"/>
  <c r="AF167" i="1"/>
  <c r="AE167" i="1"/>
  <c r="AC167" i="1"/>
  <c r="Y167" i="1"/>
  <c r="X167" i="1"/>
  <c r="U167" i="1"/>
  <c r="AL166" i="1"/>
  <c r="AK166" i="1"/>
  <c r="AI166" i="1"/>
  <c r="AH166" i="1"/>
  <c r="AF166" i="1"/>
  <c r="AE166" i="1"/>
  <c r="AC166" i="1"/>
  <c r="AA166" i="1"/>
  <c r="Y166" i="1"/>
  <c r="X166" i="1"/>
  <c r="U166" i="1"/>
  <c r="AL165" i="1"/>
  <c r="AK165" i="1"/>
  <c r="AI165" i="1"/>
  <c r="AH165" i="1"/>
  <c r="AF165" i="1"/>
  <c r="AE165" i="1"/>
  <c r="AC165" i="1"/>
  <c r="Y165" i="1"/>
  <c r="X165" i="1"/>
  <c r="U165" i="1"/>
  <c r="AL164" i="1"/>
  <c r="AK164" i="1"/>
  <c r="AI164" i="1"/>
  <c r="AH164" i="1"/>
  <c r="AF164" i="1"/>
  <c r="AE164" i="1"/>
  <c r="AC164" i="1"/>
  <c r="Y164" i="1"/>
  <c r="X164" i="1"/>
  <c r="U164" i="1"/>
  <c r="AL163" i="1"/>
  <c r="AK163" i="1"/>
  <c r="AI163" i="1"/>
  <c r="AH163" i="1"/>
  <c r="AF163" i="1"/>
  <c r="AE163" i="1"/>
  <c r="AC163" i="1"/>
  <c r="Y163" i="1"/>
  <c r="X163" i="1"/>
  <c r="U163" i="1"/>
  <c r="AL162" i="1"/>
  <c r="AK162" i="1"/>
  <c r="AI162" i="1"/>
  <c r="AH162" i="1"/>
  <c r="AF162" i="1"/>
  <c r="AE162" i="1"/>
  <c r="AC162" i="1"/>
  <c r="AA162" i="1"/>
  <c r="Z162" i="1"/>
  <c r="V162" i="1" s="1"/>
  <c r="W162" i="1" s="1"/>
  <c r="Y162" i="1"/>
  <c r="X162" i="1"/>
  <c r="U162" i="1"/>
  <c r="AL161" i="1"/>
  <c r="AK161" i="1"/>
  <c r="AI161" i="1"/>
  <c r="AH161" i="1"/>
  <c r="AF161" i="1"/>
  <c r="AE161" i="1"/>
  <c r="AC161" i="1"/>
  <c r="Y161" i="1"/>
  <c r="X161" i="1"/>
  <c r="U161" i="1"/>
  <c r="AL160" i="1"/>
  <c r="AK160" i="1"/>
  <c r="AI160" i="1"/>
  <c r="AH160" i="1"/>
  <c r="AF160" i="1"/>
  <c r="AE160" i="1"/>
  <c r="AC160" i="1"/>
  <c r="Y160" i="1"/>
  <c r="X160" i="1"/>
  <c r="U160" i="1"/>
  <c r="AL159" i="1"/>
  <c r="AK159" i="1"/>
  <c r="AI159" i="1"/>
  <c r="AH159" i="1"/>
  <c r="AF159" i="1"/>
  <c r="AE159" i="1"/>
  <c r="AC159" i="1"/>
  <c r="Y159" i="1"/>
  <c r="X159" i="1"/>
  <c r="U159" i="1"/>
  <c r="AL158" i="1"/>
  <c r="AK158" i="1"/>
  <c r="AI158" i="1"/>
  <c r="AH158" i="1"/>
  <c r="AF158" i="1"/>
  <c r="AE158" i="1"/>
  <c r="AC158" i="1"/>
  <c r="Z158" i="1"/>
  <c r="Y158" i="1"/>
  <c r="X158" i="1"/>
  <c r="U158" i="1"/>
  <c r="AL157" i="1"/>
  <c r="AK157" i="1"/>
  <c r="AI157" i="1"/>
  <c r="AH157" i="1"/>
  <c r="AF157" i="1"/>
  <c r="AE157" i="1"/>
  <c r="AC157" i="1"/>
  <c r="Z157" i="1"/>
  <c r="Y157" i="1"/>
  <c r="X157" i="1"/>
  <c r="U157" i="1"/>
  <c r="AL156" i="1"/>
  <c r="AK156" i="1"/>
  <c r="AI156" i="1"/>
  <c r="AH156" i="1"/>
  <c r="AF156" i="1"/>
  <c r="AE156" i="1"/>
  <c r="AC156" i="1"/>
  <c r="Y156" i="1"/>
  <c r="X156" i="1"/>
  <c r="U156" i="1"/>
  <c r="AL155" i="1"/>
  <c r="AK155" i="1"/>
  <c r="AI155" i="1"/>
  <c r="AH155" i="1"/>
  <c r="AF155" i="1"/>
  <c r="AE155" i="1"/>
  <c r="AC155" i="1"/>
  <c r="Y155" i="1"/>
  <c r="X155" i="1"/>
  <c r="U155" i="1"/>
  <c r="AL154" i="1"/>
  <c r="AK154" i="1"/>
  <c r="AI154" i="1"/>
  <c r="AH154" i="1"/>
  <c r="AF154" i="1"/>
  <c r="AE154" i="1"/>
  <c r="AC154" i="1"/>
  <c r="Y154" i="1"/>
  <c r="X154" i="1"/>
  <c r="U154" i="1"/>
  <c r="AL153" i="1"/>
  <c r="AK153" i="1"/>
  <c r="AI153" i="1"/>
  <c r="AH153" i="1"/>
  <c r="AF153" i="1"/>
  <c r="AE153" i="1"/>
  <c r="AC153" i="1"/>
  <c r="Z153" i="1"/>
  <c r="Y153" i="1"/>
  <c r="X153" i="1"/>
  <c r="U153" i="1"/>
  <c r="AL152" i="1"/>
  <c r="AK152" i="1"/>
  <c r="AI152" i="1"/>
  <c r="AH152" i="1"/>
  <c r="AF152" i="1"/>
  <c r="AE152" i="1"/>
  <c r="AC152" i="1"/>
  <c r="Y152" i="1"/>
  <c r="X152" i="1"/>
  <c r="U152" i="1"/>
  <c r="AL151" i="1"/>
  <c r="AK151" i="1"/>
  <c r="AI151" i="1"/>
  <c r="AH151" i="1"/>
  <c r="AF151" i="1"/>
  <c r="AE151" i="1"/>
  <c r="AC151" i="1"/>
  <c r="U151" i="1"/>
  <c r="AL150" i="1"/>
  <c r="AK150" i="1"/>
  <c r="AI150" i="1"/>
  <c r="AH150" i="1"/>
  <c r="AF150" i="1"/>
  <c r="AE150" i="1"/>
  <c r="AC150" i="1"/>
  <c r="Y150" i="1"/>
  <c r="X150" i="1"/>
  <c r="U150" i="1"/>
  <c r="AL149" i="1"/>
  <c r="AK149" i="1"/>
  <c r="AI149" i="1"/>
  <c r="AH149" i="1"/>
  <c r="AF149" i="1"/>
  <c r="AE149" i="1"/>
  <c r="AC149" i="1"/>
  <c r="Y149" i="1"/>
  <c r="X149" i="1"/>
  <c r="U149" i="1"/>
  <c r="AL148" i="1"/>
  <c r="AK148" i="1"/>
  <c r="AI148" i="1"/>
  <c r="AH148" i="1"/>
  <c r="AF148" i="1"/>
  <c r="AE148" i="1"/>
  <c r="AC148" i="1"/>
  <c r="Y148" i="1"/>
  <c r="X148" i="1"/>
  <c r="U148" i="1"/>
  <c r="AL147" i="1"/>
  <c r="AK147" i="1"/>
  <c r="AI147" i="1"/>
  <c r="AH147" i="1"/>
  <c r="AF147" i="1"/>
  <c r="AE147" i="1"/>
  <c r="AC147" i="1"/>
  <c r="AA147" i="1"/>
  <c r="Z147" i="1"/>
  <c r="V147" i="1" s="1"/>
  <c r="W147" i="1" s="1"/>
  <c r="Y147" i="1"/>
  <c r="X147" i="1"/>
  <c r="U147" i="1"/>
  <c r="AL146" i="1"/>
  <c r="AK146" i="1"/>
  <c r="AI146" i="1"/>
  <c r="AH146" i="1"/>
  <c r="AF146" i="1"/>
  <c r="AE146" i="1"/>
  <c r="AC146" i="1"/>
  <c r="Y146" i="1"/>
  <c r="X146" i="1"/>
  <c r="U146" i="1"/>
  <c r="AL145" i="1"/>
  <c r="AK145" i="1"/>
  <c r="AI145" i="1"/>
  <c r="AF145" i="1"/>
  <c r="AE145" i="1"/>
  <c r="AD145" i="1"/>
  <c r="U145" i="1"/>
  <c r="AL144" i="1"/>
  <c r="AK144" i="1"/>
  <c r="AI144" i="1"/>
  <c r="AH144" i="1"/>
  <c r="AF144" i="1"/>
  <c r="AE144" i="1"/>
  <c r="AC144" i="1"/>
  <c r="Y144" i="1"/>
  <c r="X144" i="1"/>
  <c r="U144" i="1"/>
  <c r="AL143" i="1"/>
  <c r="AK143" i="1"/>
  <c r="AI143" i="1"/>
  <c r="AH143" i="1"/>
  <c r="AF143" i="1"/>
  <c r="AE143" i="1"/>
  <c r="AC143" i="1"/>
  <c r="U143" i="1"/>
  <c r="AL142" i="1"/>
  <c r="AK142" i="1"/>
  <c r="AI142" i="1"/>
  <c r="AH142" i="1"/>
  <c r="AF142" i="1"/>
  <c r="AE142" i="1"/>
  <c r="AC142" i="1"/>
  <c r="Z142" i="1"/>
  <c r="Y142" i="1"/>
  <c r="X142" i="1"/>
  <c r="U142" i="1"/>
  <c r="AL141" i="1"/>
  <c r="AK141" i="1"/>
  <c r="AI141" i="1"/>
  <c r="AH141" i="1"/>
  <c r="AF141" i="1"/>
  <c r="AE141" i="1"/>
  <c r="AC141" i="1"/>
  <c r="Y141" i="1"/>
  <c r="X141" i="1"/>
  <c r="U141" i="1"/>
  <c r="AL140" i="1"/>
  <c r="AK140" i="1"/>
  <c r="AI140" i="1"/>
  <c r="AH140" i="1"/>
  <c r="AF140" i="1"/>
  <c r="AE140" i="1"/>
  <c r="AC140" i="1"/>
  <c r="Y140" i="1"/>
  <c r="X140" i="1"/>
  <c r="U140" i="1"/>
  <c r="AL139" i="1"/>
  <c r="AK139" i="1"/>
  <c r="AI139" i="1"/>
  <c r="AH139" i="1"/>
  <c r="AF139" i="1"/>
  <c r="AE139" i="1"/>
  <c r="AC139" i="1"/>
  <c r="Y139" i="1"/>
  <c r="X139" i="1"/>
  <c r="U139" i="1"/>
  <c r="AL138" i="1"/>
  <c r="AK138" i="1"/>
  <c r="AI138" i="1"/>
  <c r="AH138" i="1"/>
  <c r="AF138" i="1"/>
  <c r="AE138" i="1"/>
  <c r="AC138" i="1"/>
  <c r="Z138" i="1"/>
  <c r="Y138" i="1"/>
  <c r="X138" i="1"/>
  <c r="U138" i="1"/>
  <c r="AL137" i="1"/>
  <c r="AK137" i="1"/>
  <c r="AI137" i="1"/>
  <c r="AH137" i="1"/>
  <c r="AF137" i="1"/>
  <c r="AE137" i="1"/>
  <c r="AC137" i="1"/>
  <c r="Y137" i="1"/>
  <c r="X137" i="1"/>
  <c r="U137" i="1"/>
  <c r="AL136" i="1"/>
  <c r="AK136" i="1"/>
  <c r="AI136" i="1"/>
  <c r="AH136" i="1"/>
  <c r="AF136" i="1"/>
  <c r="AE136" i="1"/>
  <c r="AC136" i="1"/>
  <c r="Y136" i="1"/>
  <c r="X136" i="1"/>
  <c r="U136" i="1"/>
  <c r="AL135" i="1"/>
  <c r="AK135" i="1"/>
  <c r="AI135" i="1"/>
  <c r="AH135" i="1"/>
  <c r="AF135" i="1"/>
  <c r="AE135" i="1"/>
  <c r="AC135" i="1"/>
  <c r="AA135" i="1"/>
  <c r="Y135" i="1"/>
  <c r="X135" i="1"/>
  <c r="U135" i="1"/>
  <c r="AL134" i="1"/>
  <c r="AK134" i="1"/>
  <c r="AI134" i="1"/>
  <c r="AH134" i="1"/>
  <c r="AF134" i="1"/>
  <c r="AE134" i="1"/>
  <c r="AC134" i="1"/>
  <c r="Y134" i="1"/>
  <c r="X134" i="1"/>
  <c r="U134" i="1"/>
  <c r="AL133" i="1"/>
  <c r="AK133" i="1"/>
  <c r="AI133" i="1"/>
  <c r="AH133" i="1"/>
  <c r="AF133" i="1"/>
  <c r="AE133" i="1"/>
  <c r="AC133" i="1"/>
  <c r="Y133" i="1"/>
  <c r="X133" i="1"/>
  <c r="U133" i="1"/>
  <c r="AK132" i="1"/>
  <c r="AJ132" i="1"/>
  <c r="AI132" i="1"/>
  <c r="AH132" i="1"/>
  <c r="AF132" i="1"/>
  <c r="AE132" i="1"/>
  <c r="AC132" i="1"/>
  <c r="Y132" i="1"/>
  <c r="U132" i="1"/>
  <c r="AK131" i="1"/>
  <c r="AJ131" i="1"/>
  <c r="AI131" i="1"/>
  <c r="AH131" i="1"/>
  <c r="AF131" i="1"/>
  <c r="AE131" i="1"/>
  <c r="AC131" i="1"/>
  <c r="Z131" i="1"/>
  <c r="Y131" i="1"/>
  <c r="U131" i="1"/>
  <c r="AL130" i="1"/>
  <c r="AK130" i="1"/>
  <c r="AI130" i="1"/>
  <c r="AH130" i="1"/>
  <c r="AF130" i="1"/>
  <c r="AE130" i="1"/>
  <c r="AC130" i="1"/>
  <c r="U130" i="1"/>
  <c r="AL129" i="1"/>
  <c r="AK129" i="1"/>
  <c r="AI129" i="1"/>
  <c r="AH129" i="1"/>
  <c r="AF129" i="1"/>
  <c r="AE129" i="1"/>
  <c r="AC129" i="1"/>
  <c r="AA129" i="1"/>
  <c r="V129" i="1" s="1"/>
  <c r="W129" i="1" s="1"/>
  <c r="U129" i="1"/>
  <c r="AL128" i="1"/>
  <c r="AK128" i="1"/>
  <c r="AI128" i="1"/>
  <c r="AH128" i="1"/>
  <c r="AF128" i="1"/>
  <c r="AE128" i="1"/>
  <c r="AC128" i="1"/>
  <c r="Y128" i="1"/>
  <c r="X128" i="1"/>
  <c r="U128" i="1"/>
  <c r="AL127" i="1"/>
  <c r="AK127" i="1"/>
  <c r="AI127" i="1"/>
  <c r="AH127" i="1"/>
  <c r="AF127" i="1"/>
  <c r="AE127" i="1"/>
  <c r="AC127" i="1"/>
  <c r="AA127" i="1"/>
  <c r="Z127" i="1"/>
  <c r="V127" i="1" s="1"/>
  <c r="W127" i="1" s="1"/>
  <c r="Y127" i="1"/>
  <c r="X127" i="1"/>
  <c r="U127" i="1"/>
  <c r="AL126" i="1"/>
  <c r="AK126" i="1"/>
  <c r="AI126" i="1"/>
  <c r="AH126" i="1"/>
  <c r="AF126" i="1"/>
  <c r="AE126" i="1"/>
  <c r="AC126" i="1"/>
  <c r="Y126" i="1"/>
  <c r="X126" i="1"/>
  <c r="U126" i="1"/>
  <c r="AL125" i="1"/>
  <c r="AK125" i="1"/>
  <c r="AI125" i="1"/>
  <c r="AH125" i="1"/>
  <c r="AF125" i="1"/>
  <c r="AE125" i="1"/>
  <c r="AC125" i="1"/>
  <c r="Y125" i="1"/>
  <c r="X125" i="1"/>
  <c r="U125" i="1"/>
  <c r="AL124" i="1"/>
  <c r="AK124" i="1"/>
  <c r="AI124" i="1"/>
  <c r="AH124" i="1"/>
  <c r="AF124" i="1"/>
  <c r="AE124" i="1"/>
  <c r="AC124" i="1"/>
  <c r="Y124" i="1"/>
  <c r="X124" i="1"/>
  <c r="U124" i="1"/>
  <c r="AL123" i="1"/>
  <c r="AK123" i="1"/>
  <c r="AI123" i="1"/>
  <c r="AH123" i="1"/>
  <c r="AF123" i="1"/>
  <c r="AE123" i="1"/>
  <c r="AC123" i="1"/>
  <c r="Y123" i="1"/>
  <c r="X123" i="1"/>
  <c r="U123" i="1"/>
  <c r="AL122" i="1"/>
  <c r="AK122" i="1"/>
  <c r="AI122" i="1"/>
  <c r="AH122" i="1"/>
  <c r="AF122" i="1"/>
  <c r="AE122" i="1"/>
  <c r="AC122" i="1"/>
  <c r="Z122" i="1"/>
  <c r="Y122" i="1"/>
  <c r="X122" i="1"/>
  <c r="U122" i="1"/>
  <c r="AL121" i="1"/>
  <c r="AK121" i="1"/>
  <c r="AI121" i="1"/>
  <c r="AH121" i="1"/>
  <c r="AF121" i="1"/>
  <c r="AE121" i="1"/>
  <c r="AC121" i="1"/>
  <c r="Y121" i="1"/>
  <c r="X121" i="1"/>
  <c r="U121" i="1"/>
  <c r="AL120" i="1"/>
  <c r="AK120" i="1"/>
  <c r="AI120" i="1"/>
  <c r="AH120" i="1"/>
  <c r="AF120" i="1"/>
  <c r="AE120" i="1"/>
  <c r="AC120" i="1"/>
  <c r="Y120" i="1"/>
  <c r="X120" i="1"/>
  <c r="U120" i="1"/>
  <c r="AK119" i="1"/>
  <c r="AJ119" i="1"/>
  <c r="AI119" i="1"/>
  <c r="AH119" i="1"/>
  <c r="AF119" i="1"/>
  <c r="AE119" i="1"/>
  <c r="AC119" i="1"/>
  <c r="Y119" i="1"/>
  <c r="U119" i="1"/>
  <c r="AK118" i="1"/>
  <c r="AJ118" i="1"/>
  <c r="AI118" i="1"/>
  <c r="AH118" i="1"/>
  <c r="AF118" i="1"/>
  <c r="AE118" i="1"/>
  <c r="AC118" i="1"/>
  <c r="U118" i="1"/>
  <c r="AK117" i="1"/>
  <c r="AJ117" i="1"/>
  <c r="AI117" i="1"/>
  <c r="AH117" i="1"/>
  <c r="AF117" i="1"/>
  <c r="AE117" i="1"/>
  <c r="AC117" i="1"/>
  <c r="AA117" i="1"/>
  <c r="Z117" i="1"/>
  <c r="V117" i="1" s="1"/>
  <c r="W117" i="1" s="1"/>
  <c r="Y117" i="1"/>
  <c r="U117" i="1"/>
  <c r="AK116" i="1"/>
  <c r="AJ116" i="1"/>
  <c r="AI116" i="1"/>
  <c r="AH116" i="1"/>
  <c r="AF116" i="1"/>
  <c r="AE116" i="1"/>
  <c r="AC116" i="1"/>
  <c r="Y116" i="1"/>
  <c r="U116" i="1"/>
  <c r="AL115" i="1"/>
  <c r="AK115" i="1"/>
  <c r="AI115" i="1"/>
  <c r="AH115" i="1"/>
  <c r="AF115" i="1"/>
  <c r="AE115" i="1"/>
  <c r="AC115" i="1"/>
  <c r="Y115" i="1"/>
  <c r="X115" i="1"/>
  <c r="U115" i="1"/>
  <c r="AL114" i="1"/>
  <c r="AK114" i="1"/>
  <c r="AI114" i="1"/>
  <c r="AH114" i="1"/>
  <c r="AF114" i="1"/>
  <c r="AE114" i="1"/>
  <c r="AC114" i="1"/>
  <c r="AA114" i="1"/>
  <c r="Z114" i="1"/>
  <c r="V114" i="1" s="1"/>
  <c r="W114" i="1" s="1"/>
  <c r="Y114" i="1"/>
  <c r="X114" i="1"/>
  <c r="U114" i="1"/>
  <c r="AL113" i="1"/>
  <c r="AK113" i="1"/>
  <c r="AI113" i="1"/>
  <c r="AH113" i="1"/>
  <c r="AF113" i="1"/>
  <c r="AE113" i="1"/>
  <c r="AC113" i="1"/>
  <c r="Y113" i="1"/>
  <c r="X113" i="1"/>
  <c r="U113" i="1"/>
  <c r="AL112" i="1"/>
  <c r="AK112" i="1"/>
  <c r="AI112" i="1"/>
  <c r="AH112" i="1"/>
  <c r="AF112" i="1"/>
  <c r="AE112" i="1"/>
  <c r="AC112" i="1"/>
  <c r="Y112" i="1"/>
  <c r="X112" i="1"/>
  <c r="U112" i="1"/>
  <c r="AL111" i="1"/>
  <c r="AK111" i="1"/>
  <c r="AI111" i="1"/>
  <c r="AH111" i="1"/>
  <c r="AF111" i="1"/>
  <c r="AE111" i="1"/>
  <c r="AC111" i="1"/>
  <c r="Y111" i="1"/>
  <c r="X111" i="1"/>
  <c r="U111" i="1"/>
  <c r="AL110" i="1"/>
  <c r="AK110" i="1"/>
  <c r="AI110" i="1"/>
  <c r="AH110" i="1"/>
  <c r="AF110" i="1"/>
  <c r="AE110" i="1"/>
  <c r="AC110" i="1"/>
  <c r="Z110" i="1"/>
  <c r="Y110" i="1"/>
  <c r="X110" i="1"/>
  <c r="U110" i="1"/>
  <c r="AL109" i="1"/>
  <c r="AK109" i="1"/>
  <c r="AI109" i="1"/>
  <c r="AH109" i="1"/>
  <c r="AF109" i="1"/>
  <c r="AE109" i="1"/>
  <c r="AC109" i="1"/>
  <c r="Z109" i="1"/>
  <c r="Y109" i="1"/>
  <c r="X109" i="1"/>
  <c r="U109" i="1"/>
  <c r="AL108" i="1"/>
  <c r="AK108" i="1"/>
  <c r="AI108" i="1"/>
  <c r="AH108" i="1"/>
  <c r="AF108" i="1"/>
  <c r="AE108" i="1"/>
  <c r="AC108" i="1"/>
  <c r="Y108" i="1"/>
  <c r="X108" i="1"/>
  <c r="U108" i="1"/>
  <c r="AL107" i="1"/>
  <c r="AK107" i="1"/>
  <c r="AI107" i="1"/>
  <c r="AH107" i="1"/>
  <c r="AF107" i="1"/>
  <c r="AE107" i="1"/>
  <c r="AC107" i="1"/>
  <c r="Y107" i="1"/>
  <c r="X107" i="1"/>
  <c r="U107" i="1"/>
  <c r="AL106" i="1"/>
  <c r="AK106" i="1"/>
  <c r="AI106" i="1"/>
  <c r="AH106" i="1"/>
  <c r="AF106" i="1"/>
  <c r="AE106" i="1"/>
  <c r="AC106" i="1"/>
  <c r="Y106" i="1"/>
  <c r="X106" i="1"/>
  <c r="U106" i="1"/>
  <c r="AL105" i="1"/>
  <c r="AK105" i="1"/>
  <c r="AI105" i="1"/>
  <c r="AH105" i="1"/>
  <c r="AF105" i="1"/>
  <c r="AE105" i="1"/>
  <c r="AC105" i="1"/>
  <c r="Z105" i="1"/>
  <c r="Y105" i="1"/>
  <c r="X105" i="1"/>
  <c r="U105" i="1"/>
  <c r="AL104" i="1"/>
  <c r="AK104" i="1"/>
  <c r="AI104" i="1"/>
  <c r="AH104" i="1"/>
  <c r="AF104" i="1"/>
  <c r="AE104" i="1"/>
  <c r="AC104" i="1"/>
  <c r="Y104" i="1"/>
  <c r="X104" i="1"/>
  <c r="U104" i="1"/>
  <c r="AL103" i="1"/>
  <c r="AK103" i="1"/>
  <c r="AI103" i="1"/>
  <c r="AH103" i="1"/>
  <c r="AF103" i="1"/>
  <c r="AE103" i="1"/>
  <c r="AC103" i="1"/>
  <c r="Y103" i="1"/>
  <c r="X103" i="1"/>
  <c r="U103" i="1"/>
  <c r="AL102" i="1"/>
  <c r="AK102" i="1"/>
  <c r="AI102" i="1"/>
  <c r="AH102" i="1"/>
  <c r="AF102" i="1"/>
  <c r="AE102" i="1"/>
  <c r="AC102" i="1"/>
  <c r="AA102" i="1"/>
  <c r="Y102" i="1"/>
  <c r="X102" i="1"/>
  <c r="U102" i="1"/>
  <c r="AL101" i="1"/>
  <c r="AK101" i="1"/>
  <c r="AI101" i="1"/>
  <c r="AH101" i="1"/>
  <c r="AF101" i="1"/>
  <c r="AE101" i="1"/>
  <c r="AC101" i="1"/>
  <c r="Y101" i="1"/>
  <c r="X101" i="1"/>
  <c r="U101" i="1"/>
  <c r="AL100" i="1"/>
  <c r="AK100" i="1"/>
  <c r="AI100" i="1"/>
  <c r="AH100" i="1"/>
  <c r="AF100" i="1"/>
  <c r="AE100" i="1"/>
  <c r="AC100" i="1"/>
  <c r="Y100" i="1"/>
  <c r="X100" i="1"/>
  <c r="U100" i="1"/>
  <c r="AL99" i="1"/>
  <c r="AK99" i="1"/>
  <c r="AI99" i="1"/>
  <c r="AH99" i="1"/>
  <c r="AF99" i="1"/>
  <c r="AE99" i="1"/>
  <c r="AC99" i="1"/>
  <c r="Y99" i="1"/>
  <c r="X99" i="1"/>
  <c r="U99" i="1"/>
  <c r="AL98" i="1"/>
  <c r="AK98" i="1"/>
  <c r="AI98" i="1"/>
  <c r="AH98" i="1"/>
  <c r="AF98" i="1"/>
  <c r="AE98" i="1"/>
  <c r="AC98" i="1"/>
  <c r="AA98" i="1"/>
  <c r="Z98" i="1"/>
  <c r="V98" i="1" s="1"/>
  <c r="W98" i="1" s="1"/>
  <c r="Y98" i="1"/>
  <c r="X98" i="1"/>
  <c r="U98" i="1"/>
  <c r="AL97" i="1"/>
  <c r="AK97" i="1"/>
  <c r="AI97" i="1"/>
  <c r="AH97" i="1"/>
  <c r="AF97" i="1"/>
  <c r="AE97" i="1"/>
  <c r="AC97" i="1"/>
  <c r="Y97" i="1"/>
  <c r="X97" i="1"/>
  <c r="U97" i="1"/>
  <c r="AL96" i="1"/>
  <c r="AK96" i="1"/>
  <c r="AI96" i="1"/>
  <c r="AH96" i="1"/>
  <c r="AF96" i="1"/>
  <c r="AE96" i="1"/>
  <c r="AC96" i="1"/>
  <c r="Y96" i="1"/>
  <c r="X96" i="1"/>
  <c r="U96" i="1"/>
  <c r="AL95" i="1"/>
  <c r="AK95" i="1"/>
  <c r="AI95" i="1"/>
  <c r="AH95" i="1"/>
  <c r="AF95" i="1"/>
  <c r="AE95" i="1"/>
  <c r="AC95" i="1"/>
  <c r="Y95" i="1"/>
  <c r="X95" i="1"/>
  <c r="U95" i="1"/>
  <c r="AL94" i="1"/>
  <c r="AK94" i="1"/>
  <c r="AI94" i="1"/>
  <c r="AH94" i="1"/>
  <c r="AF94" i="1"/>
  <c r="AE94" i="1"/>
  <c r="AC94" i="1"/>
  <c r="Z94" i="1"/>
  <c r="Y94" i="1"/>
  <c r="X94" i="1"/>
  <c r="U94" i="1"/>
  <c r="AL93" i="1"/>
  <c r="AK93" i="1"/>
  <c r="AI93" i="1"/>
  <c r="AH93" i="1"/>
  <c r="AF93" i="1"/>
  <c r="AE93" i="1"/>
  <c r="AC93" i="1"/>
  <c r="Z93" i="1"/>
  <c r="Y93" i="1"/>
  <c r="X93" i="1"/>
  <c r="U93" i="1"/>
  <c r="AL92" i="1"/>
  <c r="AK92" i="1"/>
  <c r="AI92" i="1"/>
  <c r="AH92" i="1"/>
  <c r="AF92" i="1"/>
  <c r="AE92" i="1"/>
  <c r="AC92" i="1"/>
  <c r="Y92" i="1"/>
  <c r="X92" i="1"/>
  <c r="U92" i="1"/>
  <c r="AL91" i="1"/>
  <c r="AK91" i="1"/>
  <c r="AI91" i="1"/>
  <c r="AH91" i="1"/>
  <c r="AF91" i="1"/>
  <c r="AE91" i="1"/>
  <c r="AC91" i="1"/>
  <c r="Y91" i="1"/>
  <c r="X91" i="1"/>
  <c r="U91" i="1"/>
  <c r="AL90" i="1"/>
  <c r="AK90" i="1"/>
  <c r="AI90" i="1"/>
  <c r="AH90" i="1"/>
  <c r="AF90" i="1"/>
  <c r="AE90" i="1"/>
  <c r="AC90" i="1"/>
  <c r="Y90" i="1"/>
  <c r="X90" i="1"/>
  <c r="U90" i="1"/>
  <c r="AL89" i="1"/>
  <c r="AK89" i="1"/>
  <c r="AI89" i="1"/>
  <c r="AH89" i="1"/>
  <c r="AF89" i="1"/>
  <c r="AE89" i="1"/>
  <c r="AC89" i="1"/>
  <c r="Z89" i="1"/>
  <c r="Y89" i="1"/>
  <c r="X89" i="1"/>
  <c r="U89" i="1"/>
  <c r="AL88" i="1"/>
  <c r="AK88" i="1"/>
  <c r="AI88" i="1"/>
  <c r="AH88" i="1"/>
  <c r="AF88" i="1"/>
  <c r="AE88" i="1"/>
  <c r="AC88" i="1"/>
  <c r="Y88" i="1"/>
  <c r="X88" i="1"/>
  <c r="U88" i="1"/>
  <c r="AL87" i="1"/>
  <c r="AK87" i="1"/>
  <c r="AI87" i="1"/>
  <c r="AH87" i="1"/>
  <c r="AF87" i="1"/>
  <c r="AE87" i="1"/>
  <c r="AC87" i="1"/>
  <c r="Y87" i="1"/>
  <c r="X87" i="1"/>
  <c r="U87" i="1"/>
  <c r="AL86" i="1"/>
  <c r="AK86" i="1"/>
  <c r="AI86" i="1"/>
  <c r="AH86" i="1"/>
  <c r="AF86" i="1"/>
  <c r="AE86" i="1"/>
  <c r="AC86" i="1"/>
  <c r="AA86" i="1"/>
  <c r="Y86" i="1"/>
  <c r="X86" i="1"/>
  <c r="U86" i="1"/>
  <c r="AL85" i="1"/>
  <c r="AK85" i="1"/>
  <c r="AI85" i="1"/>
  <c r="AH85" i="1"/>
  <c r="AF85" i="1"/>
  <c r="AE85" i="1"/>
  <c r="AC85" i="1"/>
  <c r="Y85" i="1"/>
  <c r="X85" i="1"/>
  <c r="U85" i="1"/>
  <c r="AL84" i="1"/>
  <c r="AK84" i="1"/>
  <c r="AI84" i="1"/>
  <c r="AH84" i="1"/>
  <c r="AF84" i="1"/>
  <c r="AE84" i="1"/>
  <c r="AC84" i="1"/>
  <c r="U84" i="1"/>
  <c r="AL83" i="1"/>
  <c r="AK83" i="1"/>
  <c r="AI83" i="1"/>
  <c r="AH83" i="1"/>
  <c r="AF83" i="1"/>
  <c r="AE83" i="1"/>
  <c r="AC83" i="1"/>
  <c r="AA83" i="1"/>
  <c r="Z83" i="1"/>
  <c r="V83" i="1" s="1"/>
  <c r="W83" i="1" s="1"/>
  <c r="Y83" i="1"/>
  <c r="X83" i="1"/>
  <c r="U83" i="1"/>
  <c r="AL82" i="1"/>
  <c r="AK82" i="1"/>
  <c r="AI82" i="1"/>
  <c r="AH82" i="1"/>
  <c r="AF82" i="1"/>
  <c r="AE82" i="1"/>
  <c r="AC82" i="1"/>
  <c r="Y82" i="1"/>
  <c r="X82" i="1"/>
  <c r="U82" i="1"/>
  <c r="AL81" i="1"/>
  <c r="AK81" i="1"/>
  <c r="AI81" i="1"/>
  <c r="AH81" i="1"/>
  <c r="AF81" i="1"/>
  <c r="AE81" i="1"/>
  <c r="AC81" i="1"/>
  <c r="Y81" i="1"/>
  <c r="X81" i="1"/>
  <c r="U81" i="1"/>
  <c r="AL80" i="1"/>
  <c r="AK80" i="1"/>
  <c r="AI80" i="1"/>
  <c r="AH80" i="1"/>
  <c r="AF80" i="1"/>
  <c r="AE80" i="1"/>
  <c r="AC80" i="1"/>
  <c r="U80" i="1"/>
  <c r="AL79" i="1"/>
  <c r="AK79" i="1"/>
  <c r="AI79" i="1"/>
  <c r="AH79" i="1"/>
  <c r="AF79" i="1"/>
  <c r="AE79" i="1"/>
  <c r="AC79" i="1"/>
  <c r="Y79" i="1"/>
  <c r="X79" i="1"/>
  <c r="U79" i="1"/>
  <c r="AL78" i="1"/>
  <c r="AK78" i="1"/>
  <c r="AI78" i="1"/>
  <c r="AH78" i="1"/>
  <c r="AF78" i="1"/>
  <c r="AE78" i="1"/>
  <c r="AC78" i="1"/>
  <c r="Y78" i="1"/>
  <c r="X78" i="1"/>
  <c r="U78" i="1"/>
  <c r="AL77" i="1"/>
  <c r="AK77" i="1"/>
  <c r="AI77" i="1"/>
  <c r="AH77" i="1"/>
  <c r="AF77" i="1"/>
  <c r="AE77" i="1"/>
  <c r="AC77" i="1"/>
  <c r="Y77" i="1"/>
  <c r="X77" i="1"/>
  <c r="U77" i="1"/>
  <c r="AL76" i="1"/>
  <c r="AK76" i="1"/>
  <c r="AI76" i="1"/>
  <c r="AH76" i="1"/>
  <c r="AF76" i="1"/>
  <c r="AE76" i="1"/>
  <c r="AC76" i="1"/>
  <c r="Z76" i="1"/>
  <c r="Y76" i="1"/>
  <c r="X76" i="1"/>
  <c r="U76" i="1"/>
  <c r="AL75" i="1"/>
  <c r="AK75" i="1"/>
  <c r="AI75" i="1"/>
  <c r="AH75" i="1"/>
  <c r="AF75" i="1"/>
  <c r="AE75" i="1"/>
  <c r="AC75" i="1"/>
  <c r="Y75" i="1"/>
  <c r="X75" i="1"/>
  <c r="U75" i="1"/>
  <c r="AL74" i="1"/>
  <c r="AK74" i="1"/>
  <c r="AI74" i="1"/>
  <c r="AH74" i="1"/>
  <c r="AF74" i="1"/>
  <c r="AE74" i="1"/>
  <c r="AC74" i="1"/>
  <c r="Y74" i="1"/>
  <c r="X74" i="1"/>
  <c r="U74" i="1"/>
  <c r="AL73" i="1"/>
  <c r="AK73" i="1"/>
  <c r="AI73" i="1"/>
  <c r="AH73" i="1"/>
  <c r="AF73" i="1"/>
  <c r="AE73" i="1"/>
  <c r="AC73" i="1"/>
  <c r="AA73" i="1"/>
  <c r="Y73" i="1"/>
  <c r="X73" i="1"/>
  <c r="U73" i="1"/>
  <c r="AL72" i="1"/>
  <c r="AK72" i="1"/>
  <c r="AI72" i="1"/>
  <c r="AH72" i="1"/>
  <c r="AF72" i="1"/>
  <c r="AE72" i="1"/>
  <c r="AC72" i="1"/>
  <c r="Z72" i="1"/>
  <c r="Y72" i="1"/>
  <c r="X72" i="1"/>
  <c r="U72" i="1"/>
  <c r="AL71" i="1"/>
  <c r="AK71" i="1"/>
  <c r="AI71" i="1"/>
  <c r="AH71" i="1"/>
  <c r="AF71" i="1"/>
  <c r="AE71" i="1"/>
  <c r="AC71" i="1"/>
  <c r="Y71" i="1"/>
  <c r="X71" i="1"/>
  <c r="U71" i="1"/>
  <c r="AL70" i="1"/>
  <c r="AK70" i="1"/>
  <c r="AI70" i="1"/>
  <c r="AH70" i="1"/>
  <c r="AF70" i="1"/>
  <c r="AE70" i="1"/>
  <c r="AC70" i="1"/>
  <c r="Y70" i="1"/>
  <c r="X70" i="1"/>
  <c r="U70" i="1"/>
  <c r="AL69" i="1"/>
  <c r="AK69" i="1"/>
  <c r="AI69" i="1"/>
  <c r="AH69" i="1"/>
  <c r="AF69" i="1"/>
  <c r="AE69" i="1"/>
  <c r="AC69" i="1"/>
  <c r="AA69" i="1"/>
  <c r="V69" i="1" s="1"/>
  <c r="W69" i="1"/>
  <c r="U69" i="1"/>
  <c r="AL68" i="1"/>
  <c r="AK68" i="1"/>
  <c r="AI68" i="1"/>
  <c r="AH68" i="1"/>
  <c r="AF68" i="1"/>
  <c r="AE68" i="1"/>
  <c r="AC68" i="1"/>
  <c r="U68" i="1"/>
  <c r="AL67" i="1"/>
  <c r="AK67" i="1"/>
  <c r="AI67" i="1"/>
  <c r="AH67" i="1"/>
  <c r="AF67" i="1"/>
  <c r="AE67" i="1"/>
  <c r="AC67" i="1"/>
  <c r="U67" i="1"/>
  <c r="AL66" i="1"/>
  <c r="AK66" i="1"/>
  <c r="AI66" i="1"/>
  <c r="AH66" i="1"/>
  <c r="AF66" i="1"/>
  <c r="AE66" i="1"/>
  <c r="AC66" i="1"/>
  <c r="Y66" i="1"/>
  <c r="X66" i="1"/>
  <c r="U66" i="1"/>
  <c r="AL65" i="1"/>
  <c r="AK65" i="1"/>
  <c r="AI65" i="1"/>
  <c r="AH65" i="1"/>
  <c r="AF65" i="1"/>
  <c r="AE65" i="1"/>
  <c r="AC65" i="1"/>
  <c r="AA65" i="1"/>
  <c r="Z65" i="1"/>
  <c r="V65" i="1" s="1"/>
  <c r="W65" i="1" s="1"/>
  <c r="Y65" i="1"/>
  <c r="X65" i="1"/>
  <c r="U65" i="1"/>
  <c r="AL64" i="1"/>
  <c r="AK64" i="1"/>
  <c r="AI64" i="1"/>
  <c r="AH64" i="1"/>
  <c r="AF64" i="1"/>
  <c r="AE64" i="1"/>
  <c r="AC64" i="1"/>
  <c r="Y64" i="1"/>
  <c r="X64" i="1"/>
  <c r="U64" i="1"/>
  <c r="AL63" i="1"/>
  <c r="AK63" i="1"/>
  <c r="AI63" i="1"/>
  <c r="AH63" i="1"/>
  <c r="AF63" i="1"/>
  <c r="AE63" i="1"/>
  <c r="AC63" i="1"/>
  <c r="Y63" i="1"/>
  <c r="X63" i="1"/>
  <c r="U63" i="1"/>
  <c r="AL62" i="1"/>
  <c r="AK62" i="1"/>
  <c r="AI62" i="1"/>
  <c r="AH62" i="1"/>
  <c r="AF62" i="1"/>
  <c r="AE62" i="1"/>
  <c r="AC62" i="1"/>
  <c r="AA62" i="1"/>
  <c r="Y62" i="1"/>
  <c r="X62" i="1"/>
  <c r="U62" i="1"/>
  <c r="AL61" i="1"/>
  <c r="AK61" i="1"/>
  <c r="AI61" i="1"/>
  <c r="AH61" i="1"/>
  <c r="AF61" i="1"/>
  <c r="AE61" i="1"/>
  <c r="AC61" i="1"/>
  <c r="U61" i="1"/>
  <c r="AL60" i="1"/>
  <c r="AK60" i="1"/>
  <c r="AI60" i="1"/>
  <c r="AH60" i="1"/>
  <c r="AF60" i="1"/>
  <c r="AE60" i="1"/>
  <c r="AC60" i="1"/>
  <c r="Y60" i="1"/>
  <c r="X60" i="1"/>
  <c r="U60" i="1"/>
  <c r="AL59" i="1"/>
  <c r="AK59" i="1"/>
  <c r="AI59" i="1"/>
  <c r="AH59" i="1"/>
  <c r="AF59" i="1"/>
  <c r="AE59" i="1"/>
  <c r="AC59" i="1"/>
  <c r="Y59" i="1"/>
  <c r="X59" i="1"/>
  <c r="U59" i="1"/>
  <c r="AL58" i="1"/>
  <c r="AK58" i="1"/>
  <c r="AI58" i="1"/>
  <c r="AH58" i="1"/>
  <c r="AF58" i="1"/>
  <c r="AE58" i="1"/>
  <c r="AC58" i="1"/>
  <c r="Z58" i="1"/>
  <c r="Y58" i="1"/>
  <c r="X58" i="1"/>
  <c r="U58" i="1"/>
  <c r="AL57" i="1"/>
  <c r="AK57" i="1"/>
  <c r="AI57" i="1"/>
  <c r="AH57" i="1"/>
  <c r="AF57" i="1"/>
  <c r="AE57" i="1"/>
  <c r="AC57" i="1"/>
  <c r="Y57" i="1"/>
  <c r="X57" i="1"/>
  <c r="W57" i="1"/>
  <c r="U57" i="1"/>
  <c r="AL56" i="1"/>
  <c r="AK56" i="1"/>
  <c r="AI56" i="1"/>
  <c r="AH56" i="1"/>
  <c r="AF56" i="1"/>
  <c r="AE56" i="1"/>
  <c r="AC56" i="1"/>
  <c r="Y56" i="1"/>
  <c r="X56" i="1"/>
  <c r="U56" i="1"/>
  <c r="AL55" i="1"/>
  <c r="AK55" i="1"/>
  <c r="AI55" i="1"/>
  <c r="AH55" i="1"/>
  <c r="AF55" i="1"/>
  <c r="AE55" i="1"/>
  <c r="AC55" i="1"/>
  <c r="AA55" i="1"/>
  <c r="Z55" i="1"/>
  <c r="V55" i="1" s="1"/>
  <c r="W55" i="1" s="1"/>
  <c r="Y55" i="1"/>
  <c r="X55" i="1"/>
  <c r="U55" i="1"/>
  <c r="AL54" i="1"/>
  <c r="AK54" i="1"/>
  <c r="AI54" i="1"/>
  <c r="AH54" i="1"/>
  <c r="AF54" i="1"/>
  <c r="AE54" i="1"/>
  <c r="AC54" i="1"/>
  <c r="Y54" i="1"/>
  <c r="X54" i="1"/>
  <c r="U54" i="1"/>
  <c r="AL53" i="1"/>
  <c r="AK53" i="1"/>
  <c r="AI53" i="1"/>
  <c r="AH53" i="1"/>
  <c r="AF53" i="1"/>
  <c r="AE53" i="1"/>
  <c r="AC53" i="1"/>
  <c r="Y53" i="1"/>
  <c r="X53" i="1"/>
  <c r="W53" i="1"/>
  <c r="U53" i="1"/>
  <c r="AL52" i="1"/>
  <c r="AK52" i="1"/>
  <c r="AI52" i="1"/>
  <c r="AH52" i="1"/>
  <c r="AF52" i="1"/>
  <c r="AE52" i="1"/>
  <c r="AC52" i="1"/>
  <c r="AA52" i="1"/>
  <c r="V52" i="1" s="1"/>
  <c r="W52" i="1" s="1"/>
  <c r="U52" i="1"/>
  <c r="AL51" i="1"/>
  <c r="AK51" i="1"/>
  <c r="AI51" i="1"/>
  <c r="AH51" i="1"/>
  <c r="AF51" i="1"/>
  <c r="AE51" i="1"/>
  <c r="AC51" i="1"/>
  <c r="Y51" i="1"/>
  <c r="X51" i="1"/>
  <c r="U51" i="1"/>
  <c r="AL50" i="1"/>
  <c r="AK50" i="1"/>
  <c r="AI50" i="1"/>
  <c r="AH50" i="1"/>
  <c r="AF50" i="1"/>
  <c r="AE50" i="1"/>
  <c r="AC50" i="1"/>
  <c r="AA50" i="1"/>
  <c r="Y50" i="1"/>
  <c r="X50" i="1"/>
  <c r="U50" i="1"/>
  <c r="AL49" i="1"/>
  <c r="AK49" i="1"/>
  <c r="AI49" i="1"/>
  <c r="AH49" i="1"/>
  <c r="AF49" i="1"/>
  <c r="AE49" i="1"/>
  <c r="AC49" i="1"/>
  <c r="Y49" i="1"/>
  <c r="X49" i="1"/>
  <c r="U49" i="1"/>
  <c r="AL48" i="1"/>
  <c r="AK48" i="1"/>
  <c r="AI48" i="1"/>
  <c r="AH48" i="1"/>
  <c r="AF48" i="1"/>
  <c r="AE48" i="1"/>
  <c r="AC48" i="1"/>
  <c r="Y48" i="1"/>
  <c r="X48" i="1"/>
  <c r="U48" i="1"/>
  <c r="AL47" i="1"/>
  <c r="AK47" i="1"/>
  <c r="AI47" i="1"/>
  <c r="AH47" i="1"/>
  <c r="AF47" i="1"/>
  <c r="AE47" i="1"/>
  <c r="AC47" i="1"/>
  <c r="Y47" i="1"/>
  <c r="X47" i="1"/>
  <c r="U47" i="1"/>
  <c r="AL46" i="1"/>
  <c r="AK46" i="1"/>
  <c r="AI46" i="1"/>
  <c r="AH46" i="1"/>
  <c r="AF46" i="1"/>
  <c r="AE46" i="1"/>
  <c r="AC46" i="1"/>
  <c r="AA46" i="1"/>
  <c r="Y46" i="1"/>
  <c r="X46" i="1"/>
  <c r="U46" i="1"/>
  <c r="AL45" i="1"/>
  <c r="AK45" i="1"/>
  <c r="AI45" i="1"/>
  <c r="AH45" i="1"/>
  <c r="AF45" i="1"/>
  <c r="AE45" i="1"/>
  <c r="AC45" i="1"/>
  <c r="AA45" i="1"/>
  <c r="Z45" i="1"/>
  <c r="V45" i="1" s="1"/>
  <c r="W45" i="1" s="1"/>
  <c r="Y45" i="1"/>
  <c r="X45" i="1"/>
  <c r="U45" i="1"/>
  <c r="AL44" i="1"/>
  <c r="AK44" i="1"/>
  <c r="AI44" i="1"/>
  <c r="AH44" i="1"/>
  <c r="AF44" i="1"/>
  <c r="AE44" i="1"/>
  <c r="AC44" i="1"/>
  <c r="Y44" i="1"/>
  <c r="X44" i="1"/>
  <c r="U44" i="1"/>
  <c r="AL43" i="1"/>
  <c r="AK43" i="1"/>
  <c r="AI43" i="1"/>
  <c r="AH43" i="1"/>
  <c r="AF43" i="1"/>
  <c r="AE43" i="1"/>
  <c r="AC43" i="1"/>
  <c r="Y43" i="1"/>
  <c r="X43" i="1"/>
  <c r="U43" i="1"/>
  <c r="AL42" i="1"/>
  <c r="AK42" i="1"/>
  <c r="AI42" i="1"/>
  <c r="AH42" i="1"/>
  <c r="AF42" i="1"/>
  <c r="AE42" i="1"/>
  <c r="AC42" i="1"/>
  <c r="Y42" i="1"/>
  <c r="X42" i="1"/>
  <c r="U42" i="1"/>
  <c r="AL41" i="1"/>
  <c r="AK41" i="1"/>
  <c r="AI41" i="1"/>
  <c r="AH41" i="1"/>
  <c r="AF41" i="1"/>
  <c r="AE41" i="1"/>
  <c r="AC41" i="1"/>
  <c r="AA41" i="1"/>
  <c r="V41" i="1"/>
  <c r="W41" i="1" s="1"/>
  <c r="U41" i="1"/>
  <c r="AL40" i="1"/>
  <c r="AK40" i="1"/>
  <c r="AI40" i="1"/>
  <c r="AH40" i="1"/>
  <c r="AF40" i="1"/>
  <c r="AE40" i="1"/>
  <c r="AC40" i="1"/>
  <c r="Y40" i="1"/>
  <c r="X40" i="1"/>
  <c r="U40" i="1"/>
  <c r="AL39" i="1"/>
  <c r="AK39" i="1"/>
  <c r="AI39" i="1"/>
  <c r="AH39" i="1"/>
  <c r="AF39" i="1"/>
  <c r="AE39" i="1"/>
  <c r="AC39" i="1"/>
  <c r="Z39" i="1"/>
  <c r="Y39" i="1"/>
  <c r="X39" i="1"/>
  <c r="U39" i="1"/>
  <c r="AL38" i="1"/>
  <c r="AK38" i="1"/>
  <c r="AI38" i="1"/>
  <c r="AH38" i="1"/>
  <c r="AF38" i="1"/>
  <c r="AE38" i="1"/>
  <c r="AC38" i="1"/>
  <c r="Z38" i="1"/>
  <c r="Y38" i="1"/>
  <c r="X38" i="1"/>
  <c r="U38" i="1"/>
  <c r="AL37" i="1"/>
  <c r="AK37" i="1"/>
  <c r="AI37" i="1"/>
  <c r="AH37" i="1"/>
  <c r="AF37" i="1"/>
  <c r="AE37" i="1"/>
  <c r="AC37" i="1"/>
  <c r="Y37" i="1"/>
  <c r="X37" i="1"/>
  <c r="U37" i="1"/>
  <c r="AL36" i="1"/>
  <c r="AK36" i="1"/>
  <c r="AI36" i="1"/>
  <c r="AH36" i="1"/>
  <c r="AF36" i="1"/>
  <c r="AE36" i="1"/>
  <c r="AC36" i="1"/>
  <c r="U36" i="1"/>
  <c r="AL35" i="1"/>
  <c r="AK35" i="1"/>
  <c r="AI35" i="1"/>
  <c r="AH35" i="1"/>
  <c r="AF35" i="1"/>
  <c r="AE35" i="1"/>
  <c r="AC35" i="1"/>
  <c r="U35" i="1"/>
  <c r="AL34" i="1"/>
  <c r="AK34" i="1"/>
  <c r="AI34" i="1"/>
  <c r="AH34" i="1"/>
  <c r="AF34" i="1"/>
  <c r="AE34" i="1"/>
  <c r="AC34" i="1"/>
  <c r="AA34" i="1"/>
  <c r="Z34" i="1"/>
  <c r="V34" i="1" s="1"/>
  <c r="W34" i="1" s="1"/>
  <c r="Y34" i="1"/>
  <c r="X34" i="1"/>
  <c r="U34" i="1"/>
  <c r="AL33" i="1"/>
  <c r="AK33" i="1"/>
  <c r="AI33" i="1"/>
  <c r="AH33" i="1"/>
  <c r="AF33" i="1"/>
  <c r="AE33" i="1"/>
  <c r="AC33" i="1"/>
  <c r="Y33" i="1"/>
  <c r="X33" i="1"/>
  <c r="U33" i="1"/>
  <c r="AL32" i="1"/>
  <c r="AK32" i="1"/>
  <c r="AI32" i="1"/>
  <c r="AH32" i="1"/>
  <c r="AF32" i="1"/>
  <c r="AE32" i="1"/>
  <c r="AC32" i="1"/>
  <c r="Y32" i="1"/>
  <c r="X32" i="1"/>
  <c r="U32" i="1"/>
  <c r="AL31" i="1"/>
  <c r="AK31" i="1"/>
  <c r="AI31" i="1"/>
  <c r="AH31" i="1"/>
  <c r="AF31" i="1"/>
  <c r="AE31" i="1"/>
  <c r="AC31" i="1"/>
  <c r="Y31" i="1"/>
  <c r="X31" i="1"/>
  <c r="U31" i="1"/>
  <c r="AL30" i="1"/>
  <c r="AK30" i="1"/>
  <c r="AI30" i="1"/>
  <c r="AH30" i="1"/>
  <c r="AF30" i="1"/>
  <c r="AE30" i="1"/>
  <c r="AC30" i="1"/>
  <c r="AA30" i="1"/>
  <c r="Z30" i="1"/>
  <c r="V30" i="1" s="1"/>
  <c r="W30" i="1" s="1"/>
  <c r="Y30" i="1"/>
  <c r="X30" i="1"/>
  <c r="U30" i="1"/>
  <c r="AL29" i="1"/>
  <c r="AK29" i="1"/>
  <c r="AI29" i="1"/>
  <c r="AH29" i="1"/>
  <c r="AF29" i="1"/>
  <c r="AE29" i="1"/>
  <c r="AC29" i="1"/>
  <c r="Y29" i="1"/>
  <c r="X29" i="1"/>
  <c r="U29" i="1"/>
  <c r="AL28" i="1"/>
  <c r="AK28" i="1"/>
  <c r="AI28" i="1"/>
  <c r="AH28" i="1"/>
  <c r="AF28" i="1"/>
  <c r="AE28" i="1"/>
  <c r="AC28" i="1"/>
  <c r="U28" i="1"/>
  <c r="AL27" i="1"/>
  <c r="AK27" i="1"/>
  <c r="AI27" i="1"/>
  <c r="AH27" i="1"/>
  <c r="AF27" i="1"/>
  <c r="AE27" i="1"/>
  <c r="AC27" i="1"/>
  <c r="AA27" i="1"/>
  <c r="Z27" i="1"/>
  <c r="V27" i="1" s="1"/>
  <c r="W27" i="1" s="1"/>
  <c r="Y27" i="1"/>
  <c r="X27" i="1"/>
  <c r="U27" i="1"/>
  <c r="AL26" i="1"/>
  <c r="AK26" i="1"/>
  <c r="AI26" i="1"/>
  <c r="AH26" i="1"/>
  <c r="AF26" i="1"/>
  <c r="AE26" i="1"/>
  <c r="AC26" i="1"/>
  <c r="Y26" i="1"/>
  <c r="X26" i="1"/>
  <c r="U26" i="1"/>
  <c r="AL25" i="1"/>
  <c r="AK25" i="1"/>
  <c r="AI25" i="1"/>
  <c r="AH25" i="1"/>
  <c r="AF25" i="1"/>
  <c r="AE25" i="1"/>
  <c r="AC25" i="1"/>
  <c r="Y25" i="1"/>
  <c r="X25" i="1"/>
  <c r="U25" i="1"/>
  <c r="AL24" i="1"/>
  <c r="AK24" i="1"/>
  <c r="AI24" i="1"/>
  <c r="AH24" i="1"/>
  <c r="AF24" i="1"/>
  <c r="AE24" i="1"/>
  <c r="AC24" i="1"/>
  <c r="AA24" i="1"/>
  <c r="Y24" i="1"/>
  <c r="X24" i="1"/>
  <c r="U24" i="1"/>
  <c r="AL23" i="1"/>
  <c r="AK23" i="1"/>
  <c r="AI23" i="1"/>
  <c r="AH23" i="1"/>
  <c r="AF23" i="1"/>
  <c r="AE23" i="1"/>
  <c r="AC23" i="1"/>
  <c r="Y23" i="1"/>
  <c r="X23" i="1"/>
  <c r="U23" i="1"/>
  <c r="AL22" i="1"/>
  <c r="AK22" i="1"/>
  <c r="AI22" i="1"/>
  <c r="AH22" i="1"/>
  <c r="AF22" i="1"/>
  <c r="AE22" i="1"/>
  <c r="AC22" i="1"/>
  <c r="Y22" i="1"/>
  <c r="X22" i="1"/>
  <c r="U22" i="1"/>
  <c r="AL21" i="1"/>
  <c r="AK21" i="1"/>
  <c r="AI21" i="1"/>
  <c r="AH21" i="1"/>
  <c r="AF21" i="1"/>
  <c r="AE21" i="1"/>
  <c r="AC21" i="1"/>
  <c r="Y21" i="1"/>
  <c r="X21" i="1"/>
  <c r="U21" i="1"/>
  <c r="AL20" i="1"/>
  <c r="AK20" i="1"/>
  <c r="AI20" i="1"/>
  <c r="AH20" i="1"/>
  <c r="AF20" i="1"/>
  <c r="AE20" i="1"/>
  <c r="AC20" i="1"/>
  <c r="AA20" i="1"/>
  <c r="Y20" i="1"/>
  <c r="X20" i="1"/>
  <c r="U20" i="1"/>
  <c r="AL19" i="1"/>
  <c r="AK19" i="1"/>
  <c r="AI19" i="1"/>
  <c r="AH19" i="1"/>
  <c r="AF19" i="1"/>
  <c r="AE19" i="1"/>
  <c r="AC19" i="1"/>
  <c r="AA19" i="1"/>
  <c r="Y19" i="1"/>
  <c r="X19" i="1"/>
  <c r="U19" i="1"/>
  <c r="AL18" i="1"/>
  <c r="AK18" i="1"/>
  <c r="AI18" i="1"/>
  <c r="AH18" i="1"/>
  <c r="AF18" i="1"/>
  <c r="AE18" i="1"/>
  <c r="AC18" i="1"/>
  <c r="Y18" i="1"/>
  <c r="X18" i="1"/>
  <c r="U18" i="1"/>
  <c r="AL17" i="1"/>
  <c r="AK17" i="1"/>
  <c r="AI17" i="1"/>
  <c r="AH17" i="1"/>
  <c r="AF17" i="1"/>
  <c r="AE17" i="1"/>
  <c r="AC17" i="1"/>
  <c r="Y17" i="1"/>
  <c r="X17" i="1"/>
  <c r="U17" i="1"/>
  <c r="AL16" i="1"/>
  <c r="AK16" i="1"/>
  <c r="AI16" i="1"/>
  <c r="AH16" i="1"/>
  <c r="AF16" i="1"/>
  <c r="AE16" i="1"/>
  <c r="AC16" i="1"/>
  <c r="AA16" i="1"/>
  <c r="Z16" i="1"/>
  <c r="V16" i="1" s="1"/>
  <c r="W16" i="1" s="1"/>
  <c r="Y16" i="1"/>
  <c r="X16" i="1"/>
  <c r="U16" i="1"/>
  <c r="AK15" i="1"/>
  <c r="AJ15" i="1"/>
  <c r="AI15" i="1"/>
  <c r="AH15" i="1"/>
  <c r="AF15" i="1"/>
  <c r="AE15" i="1"/>
  <c r="AC15" i="1"/>
  <c r="AA15" i="1"/>
  <c r="Y15" i="1"/>
  <c r="X15" i="1"/>
  <c r="U15" i="1"/>
  <c r="AL14" i="1"/>
  <c r="AK14" i="1"/>
  <c r="AI14" i="1"/>
  <c r="AH14" i="1"/>
  <c r="AF14" i="1"/>
  <c r="AE14" i="1"/>
  <c r="AC14" i="1"/>
  <c r="Y14" i="1"/>
  <c r="X14" i="1"/>
  <c r="U14" i="1"/>
  <c r="AL13" i="1"/>
  <c r="AK13" i="1"/>
  <c r="AI13" i="1"/>
  <c r="AH13" i="1"/>
  <c r="AF13" i="1"/>
  <c r="AE13" i="1"/>
  <c r="AC13" i="1"/>
  <c r="AA13" i="1"/>
  <c r="Y13" i="1"/>
  <c r="X13" i="1"/>
  <c r="U13" i="1"/>
  <c r="AL12" i="1"/>
  <c r="AK12" i="1"/>
  <c r="AI12" i="1"/>
  <c r="AH12" i="1"/>
  <c r="AF12" i="1"/>
  <c r="AE12" i="1"/>
  <c r="AC12" i="1"/>
  <c r="AA12" i="1"/>
  <c r="Z12" i="1"/>
  <c r="V12" i="1" s="1"/>
  <c r="W12" i="1" s="1"/>
  <c r="Y12" i="1"/>
  <c r="X12" i="1"/>
  <c r="U12" i="1"/>
  <c r="AL11" i="1"/>
  <c r="AK11" i="1"/>
  <c r="AI11" i="1"/>
  <c r="AH11" i="1"/>
  <c r="AF11" i="1"/>
  <c r="AE11" i="1"/>
  <c r="AC11" i="1"/>
  <c r="AA11" i="1"/>
  <c r="Z11" i="1"/>
  <c r="V11" i="1" s="1"/>
  <c r="W11" i="1" s="1"/>
  <c r="Y11" i="1"/>
  <c r="X11" i="1"/>
  <c r="U11" i="1"/>
  <c r="AL10" i="1"/>
  <c r="AK10" i="1"/>
  <c r="AI10" i="1"/>
  <c r="AH10" i="1"/>
  <c r="AF10" i="1"/>
  <c r="AE10" i="1"/>
  <c r="AC10" i="1"/>
  <c r="Y10" i="1"/>
  <c r="X10" i="1"/>
  <c r="U10" i="1"/>
  <c r="AA8" i="1"/>
  <c r="AA184" i="1" s="1"/>
  <c r="Z8" i="1"/>
  <c r="Z184" i="1" s="1"/>
  <c r="V184" i="1" s="1"/>
  <c r="W184" i="1" s="1"/>
  <c r="Q366" i="2"/>
  <c r="Q302" i="2"/>
  <c r="U292" i="2"/>
  <c r="U291" i="2"/>
  <c r="T291" i="2"/>
  <c r="R153" i="2"/>
  <c r="J200" i="7"/>
  <c r="I200" i="7"/>
  <c r="J199" i="7"/>
  <c r="I199" i="7"/>
  <c r="J198" i="7"/>
  <c r="J197" i="7"/>
  <c r="J196" i="7"/>
  <c r="J195" i="7"/>
  <c r="J194" i="7"/>
  <c r="J193" i="7"/>
  <c r="J192" i="7"/>
  <c r="J191" i="7"/>
  <c r="J190" i="7"/>
  <c r="J189" i="7"/>
  <c r="J188" i="7"/>
  <c r="J187" i="7"/>
  <c r="I187" i="7"/>
  <c r="J186" i="7"/>
  <c r="I186" i="7"/>
  <c r="J185" i="7"/>
  <c r="J184" i="7"/>
  <c r="J183" i="7"/>
  <c r="J182" i="7"/>
  <c r="J181" i="7"/>
  <c r="J180" i="7"/>
  <c r="J179" i="7"/>
  <c r="J178" i="7"/>
  <c r="J177" i="7"/>
  <c r="J176" i="7"/>
  <c r="J175" i="7"/>
  <c r="J174" i="7"/>
  <c r="J173" i="7"/>
  <c r="J172" i="7"/>
  <c r="J171" i="7"/>
  <c r="I171" i="7"/>
  <c r="J170" i="7"/>
  <c r="J169" i="7"/>
  <c r="J168" i="7"/>
  <c r="J167" i="7"/>
  <c r="J166" i="7"/>
  <c r="J165" i="7"/>
  <c r="J164" i="7"/>
  <c r="I164" i="7"/>
  <c r="J163" i="7"/>
  <c r="J162" i="7"/>
  <c r="J161" i="7"/>
  <c r="J160" i="7"/>
  <c r="J159" i="7"/>
  <c r="J158" i="7"/>
  <c r="I158" i="7"/>
  <c r="J157" i="7"/>
  <c r="J156" i="7"/>
  <c r="J155" i="7"/>
  <c r="J154" i="7"/>
  <c r="J153" i="7"/>
  <c r="J152" i="7"/>
  <c r="J151" i="7"/>
  <c r="J150" i="7"/>
  <c r="J149" i="7"/>
  <c r="J148" i="7"/>
  <c r="J147" i="7"/>
  <c r="I147" i="7"/>
  <c r="J146" i="7"/>
  <c r="J145" i="7"/>
  <c r="J144" i="7"/>
  <c r="J143" i="7"/>
  <c r="J142" i="7"/>
  <c r="J141" i="7"/>
  <c r="J140" i="7"/>
  <c r="J139" i="7"/>
  <c r="J138" i="7"/>
  <c r="J137" i="7"/>
  <c r="J136" i="7"/>
  <c r="J135" i="7"/>
  <c r="J134" i="7"/>
  <c r="J133" i="7"/>
  <c r="J132" i="7"/>
  <c r="J131" i="7"/>
  <c r="J130" i="7"/>
  <c r="J129" i="7"/>
  <c r="J128" i="7"/>
  <c r="J127" i="7"/>
  <c r="J126" i="7"/>
  <c r="J125" i="7"/>
  <c r="J124" i="7"/>
  <c r="I124" i="7"/>
  <c r="J123" i="7"/>
  <c r="J122" i="7"/>
  <c r="J121" i="7"/>
  <c r="J120" i="7"/>
  <c r="J119" i="7"/>
  <c r="J118" i="7"/>
  <c r="J117" i="7"/>
  <c r="J116" i="7"/>
  <c r="I116" i="7"/>
  <c r="J115" i="7"/>
  <c r="J114" i="7"/>
  <c r="J113" i="7"/>
  <c r="J112" i="7"/>
  <c r="J111" i="7"/>
  <c r="J110" i="7"/>
  <c r="J109" i="7"/>
  <c r="J108" i="7"/>
  <c r="J107" i="7"/>
  <c r="J106" i="7"/>
  <c r="J105" i="7"/>
  <c r="J104" i="7"/>
  <c r="J103" i="7"/>
  <c r="J102" i="7"/>
  <c r="J101" i="7"/>
  <c r="J100" i="7"/>
  <c r="J99" i="7"/>
  <c r="J98" i="7"/>
  <c r="J97" i="7"/>
  <c r="J96" i="7"/>
  <c r="I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I63" i="7"/>
  <c r="J62" i="7"/>
  <c r="J61" i="7"/>
  <c r="J60" i="7"/>
  <c r="J59" i="7"/>
  <c r="J58" i="7"/>
  <c r="J57" i="7"/>
  <c r="J56" i="7"/>
  <c r="J55" i="7"/>
  <c r="J54" i="7"/>
  <c r="I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K61" i="6"/>
  <c r="J54" i="6"/>
  <c r="M51" i="6"/>
  <c r="M61" i="6" s="1"/>
  <c r="M49" i="6"/>
  <c r="I52" i="6"/>
  <c r="H52" i="6"/>
  <c r="G52" i="6"/>
  <c r="F55" i="6"/>
  <c r="E59" i="6"/>
  <c r="D52" i="6"/>
  <c r="C52" i="6"/>
  <c r="B59" i="6"/>
  <c r="J42" i="6"/>
  <c r="J38" i="6"/>
  <c r="J37" i="6"/>
  <c r="J36" i="6"/>
  <c r="J26" i="6"/>
  <c r="J25" i="6"/>
  <c r="J23" i="6"/>
  <c r="J22" i="6"/>
  <c r="M19" i="6"/>
  <c r="L19" i="6"/>
  <c r="K19" i="6"/>
  <c r="J18" i="6"/>
  <c r="J17" i="6"/>
  <c r="I17" i="6"/>
  <c r="H17" i="6"/>
  <c r="G17" i="6"/>
  <c r="F17" i="6"/>
  <c r="E17" i="6"/>
  <c r="D17" i="6"/>
  <c r="C17" i="6"/>
  <c r="B17" i="6"/>
  <c r="J16" i="6"/>
  <c r="G16" i="6"/>
  <c r="D16" i="6"/>
  <c r="J15" i="6"/>
  <c r="J14" i="6"/>
  <c r="I14" i="6"/>
  <c r="H14" i="6"/>
  <c r="G14" i="6"/>
  <c r="F14" i="6"/>
  <c r="E14" i="6"/>
  <c r="D14" i="6"/>
  <c r="C14" i="6"/>
  <c r="B14" i="6"/>
  <c r="J13" i="6"/>
  <c r="I13" i="6"/>
  <c r="H13" i="6"/>
  <c r="G13" i="6"/>
  <c r="F13" i="6"/>
  <c r="E13" i="6"/>
  <c r="D13" i="6"/>
  <c r="C13" i="6"/>
  <c r="B13" i="6"/>
  <c r="K9" i="6"/>
  <c r="I8" i="6"/>
  <c r="I9" i="6" s="1"/>
  <c r="I12" i="6" s="1"/>
  <c r="I19" i="6" s="1"/>
  <c r="I44" i="6" s="1"/>
  <c r="H8" i="6"/>
  <c r="H9" i="6" s="1"/>
  <c r="H12" i="6" s="1"/>
  <c r="H19" i="6" s="1"/>
  <c r="H44" i="6" s="1"/>
  <c r="G8" i="6"/>
  <c r="G9" i="6" s="1"/>
  <c r="G12" i="6" s="1"/>
  <c r="G19" i="6" s="1"/>
  <c r="G44" i="6" s="1"/>
  <c r="F8" i="6"/>
  <c r="F9" i="6" s="1"/>
  <c r="F12" i="6" s="1"/>
  <c r="F19" i="6" s="1"/>
  <c r="F44" i="6" s="1"/>
  <c r="E8" i="6"/>
  <c r="E9" i="6" s="1"/>
  <c r="E12" i="6" s="1"/>
  <c r="E19" i="6" s="1"/>
  <c r="E44" i="6" s="1"/>
  <c r="D8" i="6"/>
  <c r="C8" i="6"/>
  <c r="B8" i="6"/>
  <c r="L7" i="6"/>
  <c r="L6" i="6"/>
  <c r="J6" i="6"/>
  <c r="I6" i="6"/>
  <c r="H6" i="6"/>
  <c r="G6" i="6"/>
  <c r="F6" i="6"/>
  <c r="E6" i="6"/>
  <c r="D6" i="6"/>
  <c r="C6" i="6"/>
  <c r="B6" i="6"/>
  <c r="J1" i="6"/>
  <c r="M6" i="6"/>
  <c r="V186" i="1" l="1"/>
  <c r="W186" i="1" s="1"/>
  <c r="V39" i="1"/>
  <c r="W39" i="1" s="1"/>
  <c r="Z85" i="1"/>
  <c r="AA94" i="1"/>
  <c r="Z101" i="1"/>
  <c r="AA110" i="1"/>
  <c r="V110" i="1" s="1"/>
  <c r="W110" i="1" s="1"/>
  <c r="Z123" i="1"/>
  <c r="V123" i="1" s="1"/>
  <c r="W123" i="1" s="1"/>
  <c r="AA131" i="1"/>
  <c r="Z134" i="1"/>
  <c r="V134" i="1" s="1"/>
  <c r="W134" i="1" s="1"/>
  <c r="AA148" i="1"/>
  <c r="AA158" i="1"/>
  <c r="Z165" i="1"/>
  <c r="V76" i="1"/>
  <c r="W76" i="1" s="1"/>
  <c r="V169" i="1"/>
  <c r="W169" i="1" s="1"/>
  <c r="E61" i="6"/>
  <c r="Z10" i="1"/>
  <c r="Z23" i="1"/>
  <c r="V23" i="1" s="1"/>
  <c r="W23" i="1" s="1"/>
  <c r="Z33" i="1"/>
  <c r="AA39" i="1"/>
  <c r="AA56" i="1"/>
  <c r="AA61" i="1"/>
  <c r="V61" i="1" s="1"/>
  <c r="W61" i="1" s="1"/>
  <c r="Z77" i="1"/>
  <c r="Z90" i="1"/>
  <c r="Z106" i="1"/>
  <c r="AA123" i="1"/>
  <c r="Z139" i="1"/>
  <c r="Z154" i="1"/>
  <c r="V154" i="1" s="1"/>
  <c r="W154" i="1" s="1"/>
  <c r="Z170" i="1"/>
  <c r="V170" i="1" s="1"/>
  <c r="W170" i="1" s="1"/>
  <c r="V122" i="1"/>
  <c r="W122" i="1" s="1"/>
  <c r="V94" i="1"/>
  <c r="W94" i="1" s="1"/>
  <c r="V158" i="1"/>
  <c r="W158" i="1" s="1"/>
  <c r="Z179" i="1"/>
  <c r="V179" i="1" s="1"/>
  <c r="W179" i="1" s="1"/>
  <c r="Z148" i="1"/>
  <c r="V148" i="1" s="1"/>
  <c r="W148" i="1" s="1"/>
  <c r="Z66" i="1"/>
  <c r="V66" i="1" s="1"/>
  <c r="W66" i="1" s="1"/>
  <c r="Z62" i="1"/>
  <c r="V62" i="1" s="1"/>
  <c r="W62" i="1" s="1"/>
  <c r="Z56" i="1"/>
  <c r="V56" i="1" s="1"/>
  <c r="W56" i="1" s="1"/>
  <c r="Z50" i="1"/>
  <c r="V50" i="1" s="1"/>
  <c r="W50" i="1" s="1"/>
  <c r="Z46" i="1"/>
  <c r="V46" i="1" s="1"/>
  <c r="W46" i="1" s="1"/>
  <c r="Z42" i="1"/>
  <c r="Z24" i="1"/>
  <c r="V24" i="1" s="1"/>
  <c r="W24" i="1" s="1"/>
  <c r="Z20" i="1"/>
  <c r="V20" i="1" s="1"/>
  <c r="W20" i="1" s="1"/>
  <c r="Z182" i="1"/>
  <c r="Z171" i="1"/>
  <c r="V171" i="1" s="1"/>
  <c r="W171" i="1" s="1"/>
  <c r="Z167" i="1"/>
  <c r="V167" i="1" s="1"/>
  <c r="W167" i="1" s="1"/>
  <c r="Z163" i="1"/>
  <c r="Z159" i="1"/>
  <c r="Z155" i="1"/>
  <c r="Z140" i="1"/>
  <c r="Z136" i="1"/>
  <c r="Z132" i="1"/>
  <c r="V132" i="1" s="1"/>
  <c r="W132" i="1" s="1"/>
  <c r="Z128" i="1"/>
  <c r="V128" i="1" s="1"/>
  <c r="W128" i="1" s="1"/>
  <c r="Z124" i="1"/>
  <c r="V124" i="1" s="1"/>
  <c r="W124" i="1" s="1"/>
  <c r="Z120" i="1"/>
  <c r="Z115" i="1"/>
  <c r="Z111" i="1"/>
  <c r="Z107" i="1"/>
  <c r="Z103" i="1"/>
  <c r="Z99" i="1"/>
  <c r="V99" i="1" s="1"/>
  <c r="W99" i="1" s="1"/>
  <c r="Z95" i="1"/>
  <c r="V95" i="1" s="1"/>
  <c r="W95" i="1" s="1"/>
  <c r="Z91" i="1"/>
  <c r="V91" i="1" s="1"/>
  <c r="W91" i="1" s="1"/>
  <c r="Z87" i="1"/>
  <c r="Z78" i="1"/>
  <c r="Z74" i="1"/>
  <c r="Z70" i="1"/>
  <c r="Z60" i="1"/>
  <c r="Z40" i="1"/>
  <c r="V40" i="1" s="1"/>
  <c r="W40" i="1" s="1"/>
  <c r="Z31" i="1"/>
  <c r="V31" i="1" s="1"/>
  <c r="W31" i="1" s="1"/>
  <c r="Z174" i="1"/>
  <c r="V174" i="1" s="1"/>
  <c r="W174" i="1" s="1"/>
  <c r="Z149" i="1"/>
  <c r="Z81" i="1"/>
  <c r="Z63" i="1"/>
  <c r="Z53" i="1"/>
  <c r="Z51" i="1"/>
  <c r="Z47" i="1"/>
  <c r="V47" i="1" s="1"/>
  <c r="W47" i="1" s="1"/>
  <c r="Z43" i="1"/>
  <c r="V43" i="1" s="1"/>
  <c r="W43" i="1" s="1"/>
  <c r="Z25" i="1"/>
  <c r="V25" i="1" s="1"/>
  <c r="W25" i="1" s="1"/>
  <c r="Z21" i="1"/>
  <c r="Z17" i="1"/>
  <c r="Z185" i="1"/>
  <c r="Z180" i="1"/>
  <c r="V180" i="1" s="1"/>
  <c r="W180" i="1" s="1"/>
  <c r="Z175" i="1"/>
  <c r="Z172" i="1"/>
  <c r="V172" i="1" s="1"/>
  <c r="W172" i="1" s="1"/>
  <c r="Z168" i="1"/>
  <c r="V168" i="1" s="1"/>
  <c r="W168" i="1" s="1"/>
  <c r="Z164" i="1"/>
  <c r="V164" i="1" s="1"/>
  <c r="W164" i="1" s="1"/>
  <c r="Z160" i="1"/>
  <c r="Z156" i="1"/>
  <c r="Z152" i="1"/>
  <c r="Z141" i="1"/>
  <c r="V141" i="1" s="1"/>
  <c r="W141" i="1" s="1"/>
  <c r="Z137" i="1"/>
  <c r="Z133" i="1"/>
  <c r="V133" i="1" s="1"/>
  <c r="W133" i="1" s="1"/>
  <c r="Z125" i="1"/>
  <c r="Z121" i="1"/>
  <c r="Z112" i="1"/>
  <c r="Z108" i="1"/>
  <c r="Z104" i="1"/>
  <c r="Z100" i="1"/>
  <c r="Z96" i="1"/>
  <c r="Z92" i="1"/>
  <c r="Z88" i="1"/>
  <c r="Z79" i="1"/>
  <c r="V79" i="1" s="1"/>
  <c r="W79" i="1" s="1"/>
  <c r="Z75" i="1"/>
  <c r="Z71" i="1"/>
  <c r="Z57" i="1"/>
  <c r="Z37" i="1"/>
  <c r="V37" i="1" s="1"/>
  <c r="W37" i="1" s="1"/>
  <c r="Z32" i="1"/>
  <c r="Z183" i="1"/>
  <c r="Z150" i="1"/>
  <c r="V150" i="1" s="1"/>
  <c r="W150" i="1" s="1"/>
  <c r="Z146" i="1"/>
  <c r="V146" i="1" s="1"/>
  <c r="W146" i="1" s="1"/>
  <c r="Z144" i="1"/>
  <c r="Z116" i="1"/>
  <c r="Z82" i="1"/>
  <c r="Z64" i="1"/>
  <c r="Z54" i="1"/>
  <c r="Z48" i="1"/>
  <c r="V48" i="1" s="1"/>
  <c r="W48" i="1" s="1"/>
  <c r="Z44" i="1"/>
  <c r="V44" i="1" s="1"/>
  <c r="W44" i="1" s="1"/>
  <c r="Z26" i="1"/>
  <c r="V26" i="1" s="1"/>
  <c r="W26" i="1" s="1"/>
  <c r="Z22" i="1"/>
  <c r="Z18" i="1"/>
  <c r="Z14" i="1"/>
  <c r="AA10" i="1"/>
  <c r="AA23" i="1"/>
  <c r="AA42" i="1"/>
  <c r="Z49" i="1"/>
  <c r="Z59" i="1"/>
  <c r="V59" i="1" s="1"/>
  <c r="W59" i="1" s="1"/>
  <c r="AA66" i="1"/>
  <c r="AA77" i="1"/>
  <c r="AA80" i="1"/>
  <c r="V80" i="1" s="1"/>
  <c r="W80" i="1" s="1"/>
  <c r="AA90" i="1"/>
  <c r="Z97" i="1"/>
  <c r="AA106" i="1"/>
  <c r="Z113" i="1"/>
  <c r="V113" i="1" s="1"/>
  <c r="W113" i="1" s="1"/>
  <c r="Z119" i="1"/>
  <c r="V119" i="1" s="1"/>
  <c r="W119" i="1" s="1"/>
  <c r="AA139" i="1"/>
  <c r="AA154" i="1"/>
  <c r="Z161" i="1"/>
  <c r="AA170" i="1"/>
  <c r="AA173" i="1"/>
  <c r="V173" i="1" s="1"/>
  <c r="W173" i="1" s="1"/>
  <c r="Z181" i="1"/>
  <c r="V181" i="1" s="1"/>
  <c r="W181" i="1" s="1"/>
  <c r="V131" i="1"/>
  <c r="W131" i="1" s="1"/>
  <c r="AA182" i="1"/>
  <c r="AA171" i="1"/>
  <c r="AA167" i="1"/>
  <c r="AA163" i="1"/>
  <c r="AA159" i="1"/>
  <c r="AA155" i="1"/>
  <c r="AA151" i="1"/>
  <c r="V151" i="1" s="1"/>
  <c r="W151" i="1" s="1"/>
  <c r="AA145" i="1"/>
  <c r="V145" i="1" s="1"/>
  <c r="W145" i="1" s="1"/>
  <c r="AA140" i="1"/>
  <c r="AA136" i="1"/>
  <c r="AA132" i="1"/>
  <c r="AA128" i="1"/>
  <c r="AA124" i="1"/>
  <c r="AA120" i="1"/>
  <c r="AA115" i="1"/>
  <c r="AA111" i="1"/>
  <c r="AA107" i="1"/>
  <c r="AA103" i="1"/>
  <c r="AA99" i="1"/>
  <c r="AA95" i="1"/>
  <c r="AA91" i="1"/>
  <c r="AA87" i="1"/>
  <c r="AA78" i="1"/>
  <c r="AA74" i="1"/>
  <c r="AA70" i="1"/>
  <c r="AA60" i="1"/>
  <c r="AA40" i="1"/>
  <c r="AA36" i="1"/>
  <c r="V36" i="1" s="1"/>
  <c r="W36" i="1" s="1"/>
  <c r="AA31" i="1"/>
  <c r="AA174" i="1"/>
  <c r="AA149" i="1"/>
  <c r="AA143" i="1"/>
  <c r="V143" i="1" s="1"/>
  <c r="W143" i="1" s="1"/>
  <c r="AA81" i="1"/>
  <c r="AA68" i="1"/>
  <c r="V68" i="1" s="1"/>
  <c r="W68" i="1" s="1"/>
  <c r="AA63" i="1"/>
  <c r="AA53" i="1"/>
  <c r="AA51" i="1"/>
  <c r="AA47" i="1"/>
  <c r="AA43" i="1"/>
  <c r="AA25" i="1"/>
  <c r="AA21" i="1"/>
  <c r="AA17" i="1"/>
  <c r="AA185" i="1"/>
  <c r="AA180" i="1"/>
  <c r="AA175" i="1"/>
  <c r="AA172" i="1"/>
  <c r="AA168" i="1"/>
  <c r="AA164" i="1"/>
  <c r="AA160" i="1"/>
  <c r="AA156" i="1"/>
  <c r="AA152" i="1"/>
  <c r="AA141" i="1"/>
  <c r="AA137" i="1"/>
  <c r="AA133" i="1"/>
  <c r="AA130" i="1"/>
  <c r="V130" i="1" s="1"/>
  <c r="W130" i="1" s="1"/>
  <c r="AA125" i="1"/>
  <c r="AA121" i="1"/>
  <c r="AA112" i="1"/>
  <c r="AA108" i="1"/>
  <c r="AA104" i="1"/>
  <c r="AA100" i="1"/>
  <c r="AA96" i="1"/>
  <c r="AA92" i="1"/>
  <c r="AA88" i="1"/>
  <c r="AA84" i="1"/>
  <c r="V84" i="1" s="1"/>
  <c r="W84" i="1" s="1"/>
  <c r="AA79" i="1"/>
  <c r="AA75" i="1"/>
  <c r="AA71" i="1"/>
  <c r="AA57" i="1"/>
  <c r="AA37" i="1"/>
  <c r="AA32" i="1"/>
  <c r="AA28" i="1"/>
  <c r="V28" i="1" s="1"/>
  <c r="W28" i="1" s="1"/>
  <c r="AA183" i="1"/>
  <c r="AA177" i="1"/>
  <c r="V177" i="1" s="1"/>
  <c r="W177" i="1" s="1"/>
  <c r="AA150" i="1"/>
  <c r="AA146" i="1"/>
  <c r="AA144" i="1"/>
  <c r="AA118" i="1"/>
  <c r="V118" i="1" s="1"/>
  <c r="W118" i="1" s="1"/>
  <c r="AA116" i="1"/>
  <c r="AA82" i="1"/>
  <c r="AA64" i="1"/>
  <c r="AA54" i="1"/>
  <c r="AA48" i="1"/>
  <c r="AA44" i="1"/>
  <c r="AA35" i="1"/>
  <c r="V35" i="1" s="1"/>
  <c r="W35" i="1" s="1"/>
  <c r="AA26" i="1"/>
  <c r="AA22" i="1"/>
  <c r="AA18" i="1"/>
  <c r="AA14" i="1"/>
  <c r="AA186" i="1"/>
  <c r="AA178" i="1"/>
  <c r="AA169" i="1"/>
  <c r="AA165" i="1"/>
  <c r="AA161" i="1"/>
  <c r="AA157" i="1"/>
  <c r="V157" i="1" s="1"/>
  <c r="W157" i="1" s="1"/>
  <c r="AA153" i="1"/>
  <c r="V153" i="1" s="1"/>
  <c r="W153" i="1" s="1"/>
  <c r="AA142" i="1"/>
  <c r="V142" i="1" s="1"/>
  <c r="W142" i="1" s="1"/>
  <c r="AA138" i="1"/>
  <c r="V138" i="1" s="1"/>
  <c r="W138" i="1" s="1"/>
  <c r="AA134" i="1"/>
  <c r="AA126" i="1"/>
  <c r="AA122" i="1"/>
  <c r="AA113" i="1"/>
  <c r="AA109" i="1"/>
  <c r="V109" i="1" s="1"/>
  <c r="W109" i="1" s="1"/>
  <c r="AA105" i="1"/>
  <c r="V105" i="1" s="1"/>
  <c r="W105" i="1" s="1"/>
  <c r="AA101" i="1"/>
  <c r="AA97" i="1"/>
  <c r="AA93" i="1"/>
  <c r="V93" i="1" s="1"/>
  <c r="W93" i="1" s="1"/>
  <c r="AA89" i="1"/>
  <c r="V89" i="1" s="1"/>
  <c r="W89" i="1" s="1"/>
  <c r="AA85" i="1"/>
  <c r="AA76" i="1"/>
  <c r="AA72" i="1"/>
  <c r="V72" i="1" s="1"/>
  <c r="W72" i="1" s="1"/>
  <c r="AA67" i="1"/>
  <c r="V67" i="1" s="1"/>
  <c r="W67" i="1" s="1"/>
  <c r="AA58" i="1"/>
  <c r="V58" i="1" s="1"/>
  <c r="W58" i="1" s="1"/>
  <c r="AA38" i="1"/>
  <c r="V38" i="1" s="1"/>
  <c r="W38" i="1" s="1"/>
  <c r="AA33" i="1"/>
  <c r="AA29" i="1"/>
  <c r="Z13" i="1"/>
  <c r="V13" i="1" s="1"/>
  <c r="W13" i="1" s="1"/>
  <c r="Z15" i="1"/>
  <c r="V15" i="1" s="1"/>
  <c r="W15" i="1" s="1"/>
  <c r="Z19" i="1"/>
  <c r="V19" i="1" s="1"/>
  <c r="W19" i="1" s="1"/>
  <c r="Z29" i="1"/>
  <c r="V29" i="1" s="1"/>
  <c r="W29" i="1" s="1"/>
  <c r="AA49" i="1"/>
  <c r="AA59" i="1"/>
  <c r="Z73" i="1"/>
  <c r="V73" i="1" s="1"/>
  <c r="W73" i="1" s="1"/>
  <c r="Z86" i="1"/>
  <c r="V86" i="1" s="1"/>
  <c r="W86" i="1" s="1"/>
  <c r="Z102" i="1"/>
  <c r="V102" i="1" s="1"/>
  <c r="W102" i="1" s="1"/>
  <c r="AA119" i="1"/>
  <c r="Z126" i="1"/>
  <c r="V126" i="1" s="1"/>
  <c r="W126" i="1" s="1"/>
  <c r="Z135" i="1"/>
  <c r="V135" i="1" s="1"/>
  <c r="W135" i="1" s="1"/>
  <c r="Z166" i="1"/>
  <c r="V166" i="1" s="1"/>
  <c r="W166" i="1" s="1"/>
  <c r="Z178" i="1"/>
  <c r="AA181" i="1"/>
  <c r="G59" i="6"/>
  <c r="G61" i="6" s="1"/>
  <c r="B55" i="6"/>
  <c r="C59" i="6"/>
  <c r="C61" i="6" s="1"/>
  <c r="F59" i="6"/>
  <c r="F61" i="6" s="1"/>
  <c r="D59" i="6"/>
  <c r="D61" i="6" s="1"/>
  <c r="J49" i="6"/>
  <c r="B61" i="6"/>
  <c r="B52" i="6"/>
  <c r="H59" i="6"/>
  <c r="H61" i="6" s="1"/>
  <c r="I59" i="6"/>
  <c r="I61" i="6" s="1"/>
  <c r="B9" i="6"/>
  <c r="B12" i="6" s="1"/>
  <c r="B19" i="6" s="1"/>
  <c r="B44" i="6" s="1"/>
  <c r="E52" i="6"/>
  <c r="C9" i="6"/>
  <c r="C12" i="6" s="1"/>
  <c r="C19" i="6" s="1"/>
  <c r="C44" i="6" s="1"/>
  <c r="F52" i="6"/>
  <c r="J8" i="6"/>
  <c r="D9" i="6"/>
  <c r="D12" i="6" s="1"/>
  <c r="D19" i="6" s="1"/>
  <c r="D44" i="6" s="1"/>
  <c r="J51" i="6"/>
  <c r="V88" i="1" l="1"/>
  <c r="W88" i="1" s="1"/>
  <c r="V183" i="1"/>
  <c r="W183" i="1" s="1"/>
  <c r="V92" i="1"/>
  <c r="W92" i="1" s="1"/>
  <c r="V182" i="1"/>
  <c r="W182" i="1" s="1"/>
  <c r="V97" i="1"/>
  <c r="W97" i="1" s="1"/>
  <c r="V54" i="1"/>
  <c r="W54" i="1" s="1"/>
  <c r="V32" i="1"/>
  <c r="W32" i="1" s="1"/>
  <c r="V96" i="1"/>
  <c r="W96" i="1" s="1"/>
  <c r="V137" i="1"/>
  <c r="W137" i="1" s="1"/>
  <c r="V175" i="1"/>
  <c r="W175" i="1" s="1"/>
  <c r="V51" i="1"/>
  <c r="W51" i="1" s="1"/>
  <c r="V60" i="1"/>
  <c r="W60" i="1" s="1"/>
  <c r="V103" i="1"/>
  <c r="W103" i="1" s="1"/>
  <c r="V136" i="1"/>
  <c r="W136" i="1" s="1"/>
  <c r="V139" i="1"/>
  <c r="W139" i="1" s="1"/>
  <c r="V33" i="1"/>
  <c r="W33" i="1" s="1"/>
  <c r="V64" i="1"/>
  <c r="W64" i="1" s="1"/>
  <c r="V107" i="1"/>
  <c r="W107" i="1" s="1"/>
  <c r="V101" i="1"/>
  <c r="W101" i="1" s="1"/>
  <c r="V161" i="1"/>
  <c r="W161" i="1" s="1"/>
  <c r="V14" i="1"/>
  <c r="W14" i="1" s="1"/>
  <c r="V82" i="1"/>
  <c r="W82" i="1" s="1"/>
  <c r="V104" i="1"/>
  <c r="W104" i="1" s="1"/>
  <c r="V152" i="1"/>
  <c r="W152" i="1" s="1"/>
  <c r="V185" i="1"/>
  <c r="W185" i="1" s="1"/>
  <c r="V63" i="1"/>
  <c r="W63" i="1" s="1"/>
  <c r="V74" i="1"/>
  <c r="W74" i="1" s="1"/>
  <c r="V111" i="1"/>
  <c r="W111" i="1" s="1"/>
  <c r="V155" i="1"/>
  <c r="W155" i="1" s="1"/>
  <c r="V42" i="1"/>
  <c r="W42" i="1" s="1"/>
  <c r="V106" i="1"/>
  <c r="W106" i="1" s="1"/>
  <c r="V10" i="1"/>
  <c r="W10" i="1" s="1"/>
  <c r="V165" i="1"/>
  <c r="W165" i="1" s="1"/>
  <c r="V121" i="1"/>
  <c r="W121" i="1" s="1"/>
  <c r="V49" i="1"/>
  <c r="W49" i="1" s="1"/>
  <c r="V100" i="1"/>
  <c r="W100" i="1" s="1"/>
  <c r="V140" i="1"/>
  <c r="W140" i="1" s="1"/>
  <c r="V18" i="1"/>
  <c r="W18" i="1" s="1"/>
  <c r="V116" i="1"/>
  <c r="W116" i="1" s="1"/>
  <c r="V71" i="1"/>
  <c r="W71" i="1" s="1"/>
  <c r="V108" i="1"/>
  <c r="W108" i="1" s="1"/>
  <c r="V156" i="1"/>
  <c r="W156" i="1" s="1"/>
  <c r="V17" i="1"/>
  <c r="W17" i="1" s="1"/>
  <c r="V81" i="1"/>
  <c r="W81" i="1" s="1"/>
  <c r="V78" i="1"/>
  <c r="W78" i="1" s="1"/>
  <c r="V115" i="1"/>
  <c r="W115" i="1" s="1"/>
  <c r="V159" i="1"/>
  <c r="W159" i="1" s="1"/>
  <c r="V90" i="1"/>
  <c r="W90" i="1" s="1"/>
  <c r="V85" i="1"/>
  <c r="W85" i="1" s="1"/>
  <c r="V125" i="1"/>
  <c r="W125" i="1" s="1"/>
  <c r="V70" i="1"/>
  <c r="W70" i="1" s="1"/>
  <c r="V178" i="1"/>
  <c r="W178" i="1" s="1"/>
  <c r="V22" i="1"/>
  <c r="W22" i="1" s="1"/>
  <c r="V144" i="1"/>
  <c r="W144" i="1" s="1"/>
  <c r="V75" i="1"/>
  <c r="W75" i="1" s="1"/>
  <c r="V112" i="1"/>
  <c r="W112" i="1" s="1"/>
  <c r="V160" i="1"/>
  <c r="W160" i="1" s="1"/>
  <c r="V21" i="1"/>
  <c r="W21" i="1" s="1"/>
  <c r="V149" i="1"/>
  <c r="W149" i="1" s="1"/>
  <c r="V87" i="1"/>
  <c r="W87" i="1" s="1"/>
  <c r="V120" i="1"/>
  <c r="W120" i="1" s="1"/>
  <c r="V163" i="1"/>
  <c r="W163" i="1" s="1"/>
  <c r="V77" i="1"/>
  <c r="W77" i="1" s="1"/>
  <c r="J59" i="6"/>
  <c r="J69" i="6" s="1"/>
  <c r="J71" i="6" s="1"/>
  <c r="J55" i="6"/>
  <c r="J52" i="6"/>
  <c r="L8" i="6"/>
  <c r="J9" i="6"/>
  <c r="J12" i="6" s="1"/>
  <c r="J19" i="6" s="1"/>
  <c r="J44" i="6" s="1"/>
  <c r="J72" i="6" s="1"/>
  <c r="J73" i="6" l="1"/>
  <c r="J61" i="6"/>
  <c r="L61" i="6"/>
  <c r="L9" i="6"/>
</calcChain>
</file>

<file path=xl/sharedStrings.xml><?xml version="1.0" encoding="utf-8"?>
<sst xmlns="http://schemas.openxmlformats.org/spreadsheetml/2006/main" count="5946" uniqueCount="1057">
  <si>
    <t>POSITION2</t>
  </si>
  <si>
    <t>POSITION_TITLE</t>
  </si>
  <si>
    <t>ID</t>
  </si>
  <si>
    <t>NAME</t>
  </si>
  <si>
    <t>Grade</t>
  </si>
  <si>
    <t>Step</t>
  </si>
  <si>
    <t>E-Class</t>
  </si>
  <si>
    <t>PBUD FTE</t>
  </si>
  <si>
    <t>JOBS FTE</t>
  </si>
  <si>
    <t>PERCENTAGE</t>
  </si>
  <si>
    <t>BEC018</t>
  </si>
  <si>
    <t>Administrative Assistant</t>
  </si>
  <si>
    <t>@00058294</t>
  </si>
  <si>
    <t>Horton, Genevieve T.</t>
  </si>
  <si>
    <t>445</t>
  </si>
  <si>
    <t>CA</t>
  </si>
  <si>
    <t>A</t>
  </si>
  <si>
    <t>RP634</t>
  </si>
  <si>
    <t>11BAE4</t>
  </si>
  <si>
    <t>2191</t>
  </si>
  <si>
    <t>684000</t>
  </si>
  <si>
    <t>AEPLSC</t>
  </si>
  <si>
    <t>AEPLCV</t>
  </si>
  <si>
    <t>GU001</t>
  </si>
  <si>
    <t>11BWD1</t>
  </si>
  <si>
    <t>AEPLAB</t>
  </si>
  <si>
    <t>BMC531</t>
  </si>
  <si>
    <t>Educational Trainer</t>
  </si>
  <si>
    <t>@00003639</t>
  </si>
  <si>
    <t>Casagrande, Richard M.</t>
  </si>
  <si>
    <t>490</t>
  </si>
  <si>
    <t>CZ</t>
  </si>
  <si>
    <t>CE035</t>
  </si>
  <si>
    <t>11BBC3</t>
  </si>
  <si>
    <t>BMF238</t>
  </si>
  <si>
    <t>Instructor, English</t>
  </si>
  <si>
    <t>@00000269</t>
  </si>
  <si>
    <t>Boyles, Pamela K.</t>
  </si>
  <si>
    <t>04</t>
  </si>
  <si>
    <t>N1</t>
  </si>
  <si>
    <t>140HR0</t>
  </si>
  <si>
    <t>1251</t>
  </si>
  <si>
    <t>673000</t>
  </si>
  <si>
    <t>BMF515</t>
  </si>
  <si>
    <t>@00054526</t>
  </si>
  <si>
    <t>Tatum, Ann M.</t>
  </si>
  <si>
    <t>I1</t>
  </si>
  <si>
    <t>CMF022</t>
  </si>
  <si>
    <t>Instructor, Reading</t>
  </si>
  <si>
    <t>@00409473</t>
  </si>
  <si>
    <t>Vasquez, Laura J.</t>
  </si>
  <si>
    <t>02</t>
  </si>
  <si>
    <t>601000</t>
  </si>
  <si>
    <t>CI</t>
  </si>
  <si>
    <t>CMF039</t>
  </si>
  <si>
    <t>Instructor, English Basic Skls</t>
  </si>
  <si>
    <t>@00425782</t>
  </si>
  <si>
    <t>Crow, Matthew</t>
  </si>
  <si>
    <t>03</t>
  </si>
  <si>
    <t>679000</t>
  </si>
  <si>
    <t>DMC001</t>
  </si>
  <si>
    <t>@00003300</t>
  </si>
  <si>
    <t>Arnold, Michael W.</t>
  </si>
  <si>
    <t>540</t>
  </si>
  <si>
    <t>133II0</t>
  </si>
  <si>
    <t>678000</t>
  </si>
  <si>
    <t>DMC002</t>
  </si>
  <si>
    <t>Enterprise Res Plan Analyst II</t>
  </si>
  <si>
    <t>@00004260</t>
  </si>
  <si>
    <t>Chiang, Charley C.</t>
  </si>
  <si>
    <t>530</t>
  </si>
  <si>
    <t>132EA0</t>
  </si>
  <si>
    <t>DMC003</t>
  </si>
  <si>
    <t>Enterprise Res Plan Analyst I</t>
  </si>
  <si>
    <t>@00650501</t>
  </si>
  <si>
    <t>Raboy, Michael</t>
  </si>
  <si>
    <t>515</t>
  </si>
  <si>
    <t>DMC009</t>
  </si>
  <si>
    <t>Accounting Technician II</t>
  </si>
  <si>
    <t>122BS3</t>
  </si>
  <si>
    <t>672000</t>
  </si>
  <si>
    <t>DMC012</t>
  </si>
  <si>
    <t>@00121146</t>
  </si>
  <si>
    <t>Peters, Jacqueline D.</t>
  </si>
  <si>
    <t>410</t>
  </si>
  <si>
    <t>122BS4</t>
  </si>
  <si>
    <t>DMC016</t>
  </si>
  <si>
    <t>Benefits Specialist</t>
  </si>
  <si>
    <t>@00057669</t>
  </si>
  <si>
    <t>Banducci, Gina D.</t>
  </si>
  <si>
    <t>DMC018</t>
  </si>
  <si>
    <t>@00300770</t>
  </si>
  <si>
    <t>Medina, Ivan</t>
  </si>
  <si>
    <t>122BS6</t>
  </si>
  <si>
    <t>DMC020</t>
  </si>
  <si>
    <t>Accounting Coordinator</t>
  </si>
  <si>
    <t>@00603122</t>
  </si>
  <si>
    <t>Heredia, Enrique L.</t>
  </si>
  <si>
    <t>465</t>
  </si>
  <si>
    <t>DMC023</t>
  </si>
  <si>
    <t>@00000414</t>
  </si>
  <si>
    <t>Gonzalez, Julia A.</t>
  </si>
  <si>
    <t>122BS7</t>
  </si>
  <si>
    <t>DMC025</t>
  </si>
  <si>
    <t>@00211959</t>
  </si>
  <si>
    <t>Allen, Rachel R.</t>
  </si>
  <si>
    <t>DMC028</t>
  </si>
  <si>
    <t>@00538679</t>
  </si>
  <si>
    <t>Roopawala, Juzar A.</t>
  </si>
  <si>
    <t>DMC030</t>
  </si>
  <si>
    <t>WAN Engineer</t>
  </si>
  <si>
    <t>@00131490</t>
  </si>
  <si>
    <t>Taylor, Kenneth J.</t>
  </si>
  <si>
    <t>510</t>
  </si>
  <si>
    <t>DMC040</t>
  </si>
  <si>
    <t>Identity Management Engineer</t>
  </si>
  <si>
    <t>@00004665</t>
  </si>
  <si>
    <t>Galvez, Marco V.</t>
  </si>
  <si>
    <t>131IS0</t>
  </si>
  <si>
    <t>DMC042</t>
  </si>
  <si>
    <t>Systems Administration Manager</t>
  </si>
  <si>
    <t>@00243820</t>
  </si>
  <si>
    <t>Ding, Suyun</t>
  </si>
  <si>
    <t>DMC049</t>
  </si>
  <si>
    <t>@00003172</t>
  </si>
  <si>
    <t>Munoz, Cynthia</t>
  </si>
  <si>
    <t>130IT0</t>
  </si>
  <si>
    <t>DMC051</t>
  </si>
  <si>
    <t>DMC064</t>
  </si>
  <si>
    <t>Systems Administrator</t>
  </si>
  <si>
    <t>@00217764</t>
  </si>
  <si>
    <t>Ferree, Patrick R.</t>
  </si>
  <si>
    <t>DMC083</t>
  </si>
  <si>
    <t>@00257242</t>
  </si>
  <si>
    <t>Tully, Brian A.</t>
  </si>
  <si>
    <t>DMC084</t>
  </si>
  <si>
    <t>Database Administrator II</t>
  </si>
  <si>
    <t>@00000243</t>
  </si>
  <si>
    <t>Bowman, Carl N.</t>
  </si>
  <si>
    <t>DMC086</t>
  </si>
  <si>
    <t>Human Resources Assistant</t>
  </si>
  <si>
    <t>@00218524</t>
  </si>
  <si>
    <t>Porreco, Jennie E.</t>
  </si>
  <si>
    <t>425</t>
  </si>
  <si>
    <t>145HR4</t>
  </si>
  <si>
    <t>DMC087</t>
  </si>
  <si>
    <t>@00451196</t>
  </si>
  <si>
    <t>Carlson, Lori D.</t>
  </si>
  <si>
    <t>145HR3</t>
  </si>
  <si>
    <t>DMC092</t>
  </si>
  <si>
    <t>@00518959</t>
  </si>
  <si>
    <t>Platas, Maria L.</t>
  </si>
  <si>
    <t>DMC093</t>
  </si>
  <si>
    <t>@00669209</t>
  </si>
  <si>
    <t>Rodriguez, Priscilla</t>
  </si>
  <si>
    <t>DMC094</t>
  </si>
  <si>
    <t>Institutional Research Analyst</t>
  </si>
  <si>
    <t>@00691884</t>
  </si>
  <si>
    <t>Sarabia Ortiz, Rachel R.</t>
  </si>
  <si>
    <t>500</t>
  </si>
  <si>
    <t>10AIR1</t>
  </si>
  <si>
    <t>DMC098</t>
  </si>
  <si>
    <t>Database Administrator I</t>
  </si>
  <si>
    <t>@00254317</t>
  </si>
  <si>
    <t>Carrizales, Candy</t>
  </si>
  <si>
    <t>DMC100</t>
  </si>
  <si>
    <t>@00438182</t>
  </si>
  <si>
    <t>Tusaw, Dana</t>
  </si>
  <si>
    <t>DMC105</t>
  </si>
  <si>
    <t>@00360102</t>
  </si>
  <si>
    <t>Galvan, Juanita</t>
  </si>
  <si>
    <t>DMC108</t>
  </si>
  <si>
    <t>Department Assistant III</t>
  </si>
  <si>
    <t>@00682287</t>
  </si>
  <si>
    <t>Fisher, Johanna G.</t>
  </si>
  <si>
    <t>380</t>
  </si>
  <si>
    <t>DMC116</t>
  </si>
  <si>
    <t>@00355529</t>
  </si>
  <si>
    <t>Cisneros, Rafaela T.</t>
  </si>
  <si>
    <t>MG100</t>
  </si>
  <si>
    <t>18F000</t>
  </si>
  <si>
    <t>711001</t>
  </si>
  <si>
    <t>MJ100</t>
  </si>
  <si>
    <t>DMC118</t>
  </si>
  <si>
    <t>@00486139</t>
  </si>
  <si>
    <t>Crews, Kimberly A.</t>
  </si>
  <si>
    <t>DMC120</t>
  </si>
  <si>
    <t>DMC123</t>
  </si>
  <si>
    <t>Purchasing Coordinator/Analyst</t>
  </si>
  <si>
    <t>@00296579</t>
  </si>
  <si>
    <t>Fore, Raquel D.</t>
  </si>
  <si>
    <t>DMC124</t>
  </si>
  <si>
    <t>Network Engineer</t>
  </si>
  <si>
    <t>@00520702</t>
  </si>
  <si>
    <t>Lucero, Juan A.</t>
  </si>
  <si>
    <t>DMC126</t>
  </si>
  <si>
    <t>Systems Support Specialist I</t>
  </si>
  <si>
    <t>@00246023</t>
  </si>
  <si>
    <t>Pryor, Karen L.</t>
  </si>
  <si>
    <t>DMC127</t>
  </si>
  <si>
    <t>Web Developer</t>
  </si>
  <si>
    <t>@00256951</t>
  </si>
  <si>
    <t>White, Joseph C.</t>
  </si>
  <si>
    <t>DMC128</t>
  </si>
  <si>
    <t>DMC129</t>
  </si>
  <si>
    <t>@00110084</t>
  </si>
  <si>
    <t>Johnson, Tina M.</t>
  </si>
  <si>
    <t>DMC130</t>
  </si>
  <si>
    <t>Department Assistant II</t>
  </si>
  <si>
    <t>CE005</t>
  </si>
  <si>
    <t>117ETP</t>
  </si>
  <si>
    <t>DMC131</t>
  </si>
  <si>
    <t>Human Resources Assistant - CC</t>
  </si>
  <si>
    <t>@00109804</t>
  </si>
  <si>
    <t>Guzman, Cynthia E.</t>
  </si>
  <si>
    <t>145HR5</t>
  </si>
  <si>
    <t>DMC132</t>
  </si>
  <si>
    <t>@00193207</t>
  </si>
  <si>
    <t>Galvan, Lacie</t>
  </si>
  <si>
    <t>122BS5</t>
  </si>
  <si>
    <t>DMC134</t>
  </si>
  <si>
    <t>@00277994</t>
  </si>
  <si>
    <t>Castro, Alexandro</t>
  </si>
  <si>
    <t>DMC135</t>
  </si>
  <si>
    <t>@00658581</t>
  </si>
  <si>
    <t>Anderson, Amber D.</t>
  </si>
  <si>
    <t>DMC138</t>
  </si>
  <si>
    <t>Data Warehouse Administrator</t>
  </si>
  <si>
    <t>@00605436</t>
  </si>
  <si>
    <t>Evans, Marsha</t>
  </si>
  <si>
    <t>DMC139</t>
  </si>
  <si>
    <t>Data Warehouse Developer</t>
  </si>
  <si>
    <t>@00362044</t>
  </si>
  <si>
    <t>Chavarria, Daniel S.</t>
  </si>
  <si>
    <t>DMC140</t>
  </si>
  <si>
    <t>BF100</t>
  </si>
  <si>
    <t>DMC141</t>
  </si>
  <si>
    <t>Human Resources Technician</t>
  </si>
  <si>
    <t>@00366128</t>
  </si>
  <si>
    <t>Quintero, Karla Y</t>
  </si>
  <si>
    <t>435</t>
  </si>
  <si>
    <t>DMC145</t>
  </si>
  <si>
    <t>@00056918</t>
  </si>
  <si>
    <t>Blanco, Trudi L.</t>
  </si>
  <si>
    <t>DMC147</t>
  </si>
  <si>
    <t>@00205536</t>
  </si>
  <si>
    <t>Horton, Jeremy S.</t>
  </si>
  <si>
    <t>DMC148</t>
  </si>
  <si>
    <t>DMC149</t>
  </si>
  <si>
    <t>Workforce Prep Assistant</t>
  </si>
  <si>
    <t>@00453302</t>
  </si>
  <si>
    <t>Lopez, Betsaira</t>
  </si>
  <si>
    <t>CE015</t>
  </si>
  <si>
    <t>11BCR1</t>
  </si>
  <si>
    <t>DMC150</t>
  </si>
  <si>
    <t>122BS2</t>
  </si>
  <si>
    <t>DMC151</t>
  </si>
  <si>
    <t>Systems Support Analyst</t>
  </si>
  <si>
    <t>@00355096</t>
  </si>
  <si>
    <t>Kuhn, Angelique G.</t>
  </si>
  <si>
    <t>475</t>
  </si>
  <si>
    <t>DMC154</t>
  </si>
  <si>
    <t>Computer Lab Assistant</t>
  </si>
  <si>
    <t>CY</t>
  </si>
  <si>
    <t>DMC157</t>
  </si>
  <si>
    <t>Human Resources Assistant-PC</t>
  </si>
  <si>
    <t>@00657178</t>
  </si>
  <si>
    <t>Martinez, Klautitsy</t>
  </si>
  <si>
    <t>CC</t>
  </si>
  <si>
    <t>DMC159</t>
  </si>
  <si>
    <t>@00071282</t>
  </si>
  <si>
    <t>Kelley, Justin K.</t>
  </si>
  <si>
    <t>DMC160</t>
  </si>
  <si>
    <t>@00650502</t>
  </si>
  <si>
    <t>Michal, William</t>
  </si>
  <si>
    <t>DMC161</t>
  </si>
  <si>
    <t>Human Resources Tech- Benefits</t>
  </si>
  <si>
    <t>DMC163</t>
  </si>
  <si>
    <t>@00631441</t>
  </si>
  <si>
    <t>Wallace, Justin</t>
  </si>
  <si>
    <t>DMC164</t>
  </si>
  <si>
    <t>DMC165</t>
  </si>
  <si>
    <t>@00000238</t>
  </si>
  <si>
    <t>Tutop, Zenaida F.</t>
  </si>
  <si>
    <t>DMC166</t>
  </si>
  <si>
    <t>@00064745</t>
  </si>
  <si>
    <t>Beed, Anna B.</t>
  </si>
  <si>
    <t>DMC167</t>
  </si>
  <si>
    <t>Payroll Specialist</t>
  </si>
  <si>
    <t>@00003177</t>
  </si>
  <si>
    <t>Meyer, Anna M.</t>
  </si>
  <si>
    <t>455</t>
  </si>
  <si>
    <t>140HR8</t>
  </si>
  <si>
    <t>DMC168</t>
  </si>
  <si>
    <t>@00063312</t>
  </si>
  <si>
    <t>Goin, Stephanie M.</t>
  </si>
  <si>
    <t>DMC169</t>
  </si>
  <si>
    <t>Coordinator, Risk Mgmt &amp; Safet</t>
  </si>
  <si>
    <t>@00003484</t>
  </si>
  <si>
    <t>Shearer, Sheila J.</t>
  </si>
  <si>
    <t>140HR6</t>
  </si>
  <si>
    <t>677050</t>
  </si>
  <si>
    <t>DMC170</t>
  </si>
  <si>
    <t>Security Engineer</t>
  </si>
  <si>
    <t>@00302402</t>
  </si>
  <si>
    <t>Lefler, Patrick S.</t>
  </si>
  <si>
    <t>535</t>
  </si>
  <si>
    <t>DMC171</t>
  </si>
  <si>
    <t>@00283123</t>
  </si>
  <si>
    <t>Pena, Velda E.</t>
  </si>
  <si>
    <t>RP654</t>
  </si>
  <si>
    <t>11BDT1</t>
  </si>
  <si>
    <t>DMC173</t>
  </si>
  <si>
    <t>Department Assistant II (COF)</t>
  </si>
  <si>
    <t>DMC174</t>
  </si>
  <si>
    <t>DML001</t>
  </si>
  <si>
    <t>Educational Services Asst.</t>
  </si>
  <si>
    <t>@00000486</t>
  </si>
  <si>
    <t>Taylor, Denise A.</t>
  </si>
  <si>
    <t>C</t>
  </si>
  <si>
    <t>M6</t>
  </si>
  <si>
    <t>110ES1</t>
  </si>
  <si>
    <t>2190</t>
  </si>
  <si>
    <t>DML002</t>
  </si>
  <si>
    <t>Human Resources Specialist</t>
  </si>
  <si>
    <t>DML003</t>
  </si>
  <si>
    <t>@00032564</t>
  </si>
  <si>
    <t>Duran, Virginia M.</t>
  </si>
  <si>
    <t>E</t>
  </si>
  <si>
    <t>DML004</t>
  </si>
  <si>
    <t>Business Services Assistant</t>
  </si>
  <si>
    <t>@00367200</t>
  </si>
  <si>
    <t>Durham, Jana P.</t>
  </si>
  <si>
    <t>120BS0</t>
  </si>
  <si>
    <t>DML010</t>
  </si>
  <si>
    <t>Admin. Asst., Human Resources</t>
  </si>
  <si>
    <t>@00615673</t>
  </si>
  <si>
    <t>Barnes, Mary L.</t>
  </si>
  <si>
    <t>DML011</t>
  </si>
  <si>
    <t>@00277115</t>
  </si>
  <si>
    <t>Gonzalez, Anna M.</t>
  </si>
  <si>
    <t>DML016</t>
  </si>
  <si>
    <t>Exec Asst, General Counsel</t>
  </si>
  <si>
    <t>@00295882</t>
  </si>
  <si>
    <t>Galindo, Suzanne M.</t>
  </si>
  <si>
    <t>150LE0</t>
  </si>
  <si>
    <t>660030</t>
  </si>
  <si>
    <t>DMM001</t>
  </si>
  <si>
    <t>Vice Chancellor, Educ Svcs</t>
  </si>
  <si>
    <t>@00002848</t>
  </si>
  <si>
    <t>Means, John M.</t>
  </si>
  <si>
    <t>M</t>
  </si>
  <si>
    <t>M2</t>
  </si>
  <si>
    <t>1214</t>
  </si>
  <si>
    <t>DMM027</t>
  </si>
  <si>
    <t>Assoc Vice Chan -Comm,Econ,WF</t>
  </si>
  <si>
    <t>@00709065</t>
  </si>
  <si>
    <t>Gerald, Gertrude G.</t>
  </si>
  <si>
    <t>L</t>
  </si>
  <si>
    <t>M1</t>
  </si>
  <si>
    <t>DMN004</t>
  </si>
  <si>
    <t>Accounting Manager - BC</t>
  </si>
  <si>
    <t>@00407862</t>
  </si>
  <si>
    <t>Morales, Christine</t>
  </si>
  <si>
    <t>G</t>
  </si>
  <si>
    <t>2110</t>
  </si>
  <si>
    <t>DMN005</t>
  </si>
  <si>
    <t>Dir, Accounting Services</t>
  </si>
  <si>
    <t>@00567102</t>
  </si>
  <si>
    <t>Feichter, Carlene L.</t>
  </si>
  <si>
    <t>K</t>
  </si>
  <si>
    <t>DMN012</t>
  </si>
  <si>
    <t>Vice Chancellor, HR</t>
  </si>
  <si>
    <t>@00657590</t>
  </si>
  <si>
    <t>Davis, Tonya K.</t>
  </si>
  <si>
    <t>DMN016</t>
  </si>
  <si>
    <t>Dir, Research Analysis &amp; Rptg</t>
  </si>
  <si>
    <t>@00680314</t>
  </si>
  <si>
    <t>Ngo, Quan M.</t>
  </si>
  <si>
    <t>DMN018</t>
  </si>
  <si>
    <t>Payroll Manager</t>
  </si>
  <si>
    <t>@00003678</t>
  </si>
  <si>
    <t>McAbee, Kimberly D.</t>
  </si>
  <si>
    <t>DMN019</t>
  </si>
  <si>
    <t>College HR Manager-BC</t>
  </si>
  <si>
    <t>@00229958</t>
  </si>
  <si>
    <t>Rhoades, Dena R.</t>
  </si>
  <si>
    <t>DMN020</t>
  </si>
  <si>
    <t>College HR Manager-PC</t>
  </si>
  <si>
    <t>@00025056</t>
  </si>
  <si>
    <t>VanDerHorst, Anne M.</t>
  </si>
  <si>
    <t>DMN021</t>
  </si>
  <si>
    <t>Construction Project Manager</t>
  </si>
  <si>
    <t>@00410497</t>
  </si>
  <si>
    <t>DeRosa, Joseph J.</t>
  </si>
  <si>
    <t>DMN023</t>
  </si>
  <si>
    <t>Director, Human Resources</t>
  </si>
  <si>
    <t>@00709974</t>
  </si>
  <si>
    <t>Blodorn, Lori</t>
  </si>
  <si>
    <t>DMN024</t>
  </si>
  <si>
    <t>College HR Manager-CC</t>
  </si>
  <si>
    <t>@00098174</t>
  </si>
  <si>
    <t>Hess, Resa H.</t>
  </si>
  <si>
    <t>DMN028</t>
  </si>
  <si>
    <t>Accounting Manager - CC</t>
  </si>
  <si>
    <t>@00058074</t>
  </si>
  <si>
    <t>Rock, Rebecca L.</t>
  </si>
  <si>
    <t>DMN029</t>
  </si>
  <si>
    <t>Accounting Manager</t>
  </si>
  <si>
    <t>@00671844</t>
  </si>
  <si>
    <t>Blakemore, Tracy C.</t>
  </si>
  <si>
    <t>DMN030</t>
  </si>
  <si>
    <t>Accounting Manager - PC</t>
  </si>
  <si>
    <t>@00117529</t>
  </si>
  <si>
    <t>Huckabay, Sonia M.</t>
  </si>
  <si>
    <t>DMN033</t>
  </si>
  <si>
    <t>@00020504</t>
  </si>
  <si>
    <t>Reed, Daniel W.</t>
  </si>
  <si>
    <t>713000</t>
  </si>
  <si>
    <t>DMN034</t>
  </si>
  <si>
    <t>Dir_Grants_Resources Dev</t>
  </si>
  <si>
    <t>@00648365</t>
  </si>
  <si>
    <t>Miller-Galaz, Michelle</t>
  </si>
  <si>
    <t>I</t>
  </si>
  <si>
    <t>DMN036</t>
  </si>
  <si>
    <t>Dir, Bus Entrepreneurship Cnt</t>
  </si>
  <si>
    <t>RP402</t>
  </si>
  <si>
    <t>11BBC6</t>
  </si>
  <si>
    <t>DMN039</t>
  </si>
  <si>
    <t>General Counsel</t>
  </si>
  <si>
    <t>@00545453</t>
  </si>
  <si>
    <t>Hine, Christopher W.</t>
  </si>
  <si>
    <t>DMN041</t>
  </si>
  <si>
    <t>@00622576</t>
  </si>
  <si>
    <t>Hernandez, Nicholas</t>
  </si>
  <si>
    <t>DMN042</t>
  </si>
  <si>
    <t>IT Customer Support Op Manager</t>
  </si>
  <si>
    <t>@00658448</t>
  </si>
  <si>
    <t>Mondragon, Hernando</t>
  </si>
  <si>
    <t>DMN043</t>
  </si>
  <si>
    <t>Director, Clean Energy Center</t>
  </si>
  <si>
    <t>@00412898</t>
  </si>
  <si>
    <t>Teasdale, David G.</t>
  </si>
  <si>
    <t>J</t>
  </si>
  <si>
    <t>DMN051</t>
  </si>
  <si>
    <t>Assoc Vice Chan, Const &amp; Facil</t>
  </si>
  <si>
    <t>@00205464</t>
  </si>
  <si>
    <t>Mittlestead, Eric J.</t>
  </si>
  <si>
    <t>DMN053</t>
  </si>
  <si>
    <t>Exec Dir-Risk Assmnt &amp; Mgt</t>
  </si>
  <si>
    <t>@00006644</t>
  </si>
  <si>
    <t>Grubbs, Joseph E.</t>
  </si>
  <si>
    <t>DMN054</t>
  </si>
  <si>
    <t>Director, IT security</t>
  </si>
  <si>
    <t>@00627631</t>
  </si>
  <si>
    <t>Alexander, Steven M.</t>
  </si>
  <si>
    <t>DMN055</t>
  </si>
  <si>
    <t>Manager-IT Enterprise Projects</t>
  </si>
  <si>
    <t>160OP0</t>
  </si>
  <si>
    <t>DMN056</t>
  </si>
  <si>
    <t>Training Manager - COF</t>
  </si>
  <si>
    <t>@00484050</t>
  </si>
  <si>
    <t>Elliott, William</t>
  </si>
  <si>
    <t>DMN058</t>
  </si>
  <si>
    <t>Pgm Dir, Work Based Learning</t>
  </si>
  <si>
    <t>RP647</t>
  </si>
  <si>
    <t>11BA02</t>
  </si>
  <si>
    <t>DMN060</t>
  </si>
  <si>
    <t>Pgm Dir, Adult Education</t>
  </si>
  <si>
    <t>@00691290</t>
  </si>
  <si>
    <t>Weldon, Thatcher G.</t>
  </si>
  <si>
    <t>DMN062</t>
  </si>
  <si>
    <t>Director, Programs &amp; Complianc</t>
  </si>
  <si>
    <t>@00006798</t>
  </si>
  <si>
    <t>Steele, Bonita</t>
  </si>
  <si>
    <t>RP644</t>
  </si>
  <si>
    <t>11BA01</t>
  </si>
  <si>
    <t>DMN063</t>
  </si>
  <si>
    <t>Director, Enterprise Applctns</t>
  </si>
  <si>
    <t>@00265950</t>
  </si>
  <si>
    <t>Barnett, David R.</t>
  </si>
  <si>
    <t>DMN065</t>
  </si>
  <si>
    <t>Chief Information Officer</t>
  </si>
  <si>
    <t>@00630702</t>
  </si>
  <si>
    <t>Moser, Gary</t>
  </si>
  <si>
    <t>DMN066</t>
  </si>
  <si>
    <t>Assoc Dir, Enterprise Applctns</t>
  </si>
  <si>
    <t>@00357519</t>
  </si>
  <si>
    <t>Kegley, Stephen L.</t>
  </si>
  <si>
    <t>H</t>
  </si>
  <si>
    <t>DMN067</t>
  </si>
  <si>
    <t>Director of IT Infrastructure</t>
  </si>
  <si>
    <t>@00002837</t>
  </si>
  <si>
    <t>Alvarado, Eddie D.</t>
  </si>
  <si>
    <t>DMN068</t>
  </si>
  <si>
    <t>@00178039</t>
  </si>
  <si>
    <t>Powell, Jamal D.</t>
  </si>
  <si>
    <t>DMN070</t>
  </si>
  <si>
    <t>@00025957</t>
  </si>
  <si>
    <t>Jacob, Cathi S.</t>
  </si>
  <si>
    <t>DMN071</t>
  </si>
  <si>
    <t>Purchasing &amp; Contracts Manager</t>
  </si>
  <si>
    <t>DSUB19</t>
  </si>
  <si>
    <t>Classified Hourly-Substitute</t>
  </si>
  <si>
    <t>CK</t>
  </si>
  <si>
    <t>2399</t>
  </si>
  <si>
    <t>DTL001</t>
  </si>
  <si>
    <t>DSUB20</t>
  </si>
  <si>
    <t>Classified Hourly- Substitute</t>
  </si>
  <si>
    <t>DTC015</t>
  </si>
  <si>
    <t>Department Asst I - TEMP</t>
  </si>
  <si>
    <t>@00613587</t>
  </si>
  <si>
    <t>Leggio, Sarah M.</t>
  </si>
  <si>
    <t>320</t>
  </si>
  <si>
    <t>DTC016</t>
  </si>
  <si>
    <t>Department Asst III - TEMP</t>
  </si>
  <si>
    <t>DTC018</t>
  </si>
  <si>
    <t>Department Assistant II - TEMP</t>
  </si>
  <si>
    <t>DTC031</t>
  </si>
  <si>
    <t>Accounting Coordinator - TEMP</t>
  </si>
  <si>
    <t>@00030684</t>
  </si>
  <si>
    <t>Batchelder, Ann</t>
  </si>
  <si>
    <t>DTC034</t>
  </si>
  <si>
    <t>Accounting Tech. II-TEMP</t>
  </si>
  <si>
    <t>@00144488</t>
  </si>
  <si>
    <t>Duffel, Debbie L.</t>
  </si>
  <si>
    <t>DTC042</t>
  </si>
  <si>
    <t>Department Assistant III-temp</t>
  </si>
  <si>
    <t>@00370396</t>
  </si>
  <si>
    <t>Reyes Bonilla, Mayra A.</t>
  </si>
  <si>
    <t>DTC044</t>
  </si>
  <si>
    <t>Administrative Assistant - Tem</t>
  </si>
  <si>
    <t>DTC045</t>
  </si>
  <si>
    <t>Classified Hourly</t>
  </si>
  <si>
    <t>@00376520</t>
  </si>
  <si>
    <t>Caballero, Judy M.</t>
  </si>
  <si>
    <t>DTC046</t>
  </si>
  <si>
    <t>Administrative Assistant Temp</t>
  </si>
  <si>
    <t>@00522367</t>
  </si>
  <si>
    <t>Kemp, Alexandria J.</t>
  </si>
  <si>
    <t>DTN012</t>
  </si>
  <si>
    <t>Manager, Accounting - INTERIM</t>
  </si>
  <si>
    <t>PMF073</t>
  </si>
  <si>
    <t>@00002937</t>
  </si>
  <si>
    <t>Wagstaff, Ann M.</t>
  </si>
  <si>
    <t>05</t>
  </si>
  <si>
    <t>PMF154</t>
  </si>
  <si>
    <t>Instructor, History</t>
  </si>
  <si>
    <t>@00000336</t>
  </si>
  <si>
    <t>Hargis, Jay J.</t>
  </si>
  <si>
    <t>BMC503</t>
  </si>
  <si>
    <t>Public Safety Officer I</t>
  </si>
  <si>
    <t>@00597540</t>
  </si>
  <si>
    <t>Goode, Jared J.</t>
  </si>
  <si>
    <t>375</t>
  </si>
  <si>
    <t>D01CO2</t>
  </si>
  <si>
    <t>677040</t>
  </si>
  <si>
    <t>BMC699</t>
  </si>
  <si>
    <t>Public Safety Officer II</t>
  </si>
  <si>
    <t>@00380380</t>
  </si>
  <si>
    <t>Orozco Jr, Ricardo</t>
  </si>
  <si>
    <t>677010</t>
  </si>
  <si>
    <t>DMC021</t>
  </si>
  <si>
    <t>@00038363</t>
  </si>
  <si>
    <t>Melendez, Lupe I.</t>
  </si>
  <si>
    <t>660010</t>
  </si>
  <si>
    <t>DMC111</t>
  </si>
  <si>
    <t>Custodian I</t>
  </si>
  <si>
    <t>@00500488</t>
  </si>
  <si>
    <t>Hernandez, Veronica</t>
  </si>
  <si>
    <t>315</t>
  </si>
  <si>
    <t>653000</t>
  </si>
  <si>
    <t>DMC117</t>
  </si>
  <si>
    <t>@00523592</t>
  </si>
  <si>
    <t>Barajas, Jose</t>
  </si>
  <si>
    <t>DMN003</t>
  </si>
  <si>
    <t>Chief Financial Officer</t>
  </si>
  <si>
    <t>@00380310</t>
  </si>
  <si>
    <t>Martin, Deborah A.</t>
  </si>
  <si>
    <t>R20BS1</t>
  </si>
  <si>
    <t>DMN022</t>
  </si>
  <si>
    <t>Building Facility Manager</t>
  </si>
  <si>
    <t>@00241649</t>
  </si>
  <si>
    <t>Birdwell, Don C.</t>
  </si>
  <si>
    <t>651000</t>
  </si>
  <si>
    <t>DMN038</t>
  </si>
  <si>
    <t>Executive Assistant</t>
  </si>
  <si>
    <t>@00511332</t>
  </si>
  <si>
    <t>Hillard-Adams, Danielle K.</t>
  </si>
  <si>
    <t>F</t>
  </si>
  <si>
    <t>DMR002</t>
  </si>
  <si>
    <t>@00000301</t>
  </si>
  <si>
    <t>Strough, Terry L.</t>
  </si>
  <si>
    <t>310</t>
  </si>
  <si>
    <t>R01BT1</t>
  </si>
  <si>
    <t>660020</t>
  </si>
  <si>
    <t>@00363626</t>
  </si>
  <si>
    <t>Chavez, Christian</t>
  </si>
  <si>
    <t>DTC017</t>
  </si>
  <si>
    <t>Custodian I - TEMP</t>
  </si>
  <si>
    <t>Total Salary</t>
  </si>
  <si>
    <t>LOC</t>
  </si>
  <si>
    <t>ACT</t>
  </si>
  <si>
    <t>PROG</t>
  </si>
  <si>
    <t>ACCT</t>
  </si>
  <si>
    <t>ORG</t>
  </si>
  <si>
    <t>FUND</t>
  </si>
  <si>
    <t>Salary by FOAPAL</t>
  </si>
  <si>
    <t>Benefits by FOAPAL</t>
  </si>
  <si>
    <t>Total Compensation by FOAPAL</t>
  </si>
  <si>
    <t>Vision - 490</t>
  </si>
  <si>
    <t>Life - 491</t>
  </si>
  <si>
    <t>Health - 331</t>
  </si>
  <si>
    <t>Dental - 493</t>
  </si>
  <si>
    <t>CELL ALLOW - CEP</t>
  </si>
  <si>
    <t>OPEB-ARC - 485</t>
  </si>
  <si>
    <t>Def Ben - 519</t>
  </si>
  <si>
    <t>Medicar - 906</t>
  </si>
  <si>
    <t>W/C - 912</t>
  </si>
  <si>
    <t>403B Acct</t>
  </si>
  <si>
    <t>LTD - 913</t>
  </si>
  <si>
    <t>Unempl - 914</t>
  </si>
  <si>
    <t>STRS - 930</t>
  </si>
  <si>
    <t>OASDI - 994</t>
  </si>
  <si>
    <t>PERS - 999</t>
  </si>
  <si>
    <t>Decrease $$</t>
  </si>
  <si>
    <t>18-19 Salary</t>
  </si>
  <si>
    <t>18-19 Benefits</t>
  </si>
  <si>
    <t>18-19 Total</t>
  </si>
  <si>
    <t>Variance</t>
  </si>
  <si>
    <t>POSITION STATUS</t>
  </si>
  <si>
    <t>JOBS Appointment</t>
  </si>
  <si>
    <t>@00456143</t>
  </si>
  <si>
    <t>Zorrilla, Claribeth</t>
  </si>
  <si>
    <t>Budget Analyst</t>
  </si>
  <si>
    <t>OR</t>
  </si>
  <si>
    <t>D0</t>
  </si>
  <si>
    <t>R2</t>
  </si>
  <si>
    <t>R0</t>
  </si>
  <si>
    <t>New Position</t>
  </si>
  <si>
    <t>DMT001</t>
  </si>
  <si>
    <t>Board Member</t>
  </si>
  <si>
    <t>@00077219</t>
  </si>
  <si>
    <t>Agbalog, Romeo V.</t>
  </si>
  <si>
    <t>T0</t>
  </si>
  <si>
    <t>DMT003</t>
  </si>
  <si>
    <t>@00004076</t>
  </si>
  <si>
    <t>Meek, Kay S.</t>
  </si>
  <si>
    <t>DMT004</t>
  </si>
  <si>
    <t>@00343762</t>
  </si>
  <si>
    <t>Corkins, John S.</t>
  </si>
  <si>
    <t>DMT005</t>
  </si>
  <si>
    <t>@00002100</t>
  </si>
  <si>
    <t>Gomez-Heitzberg, Nan</t>
  </si>
  <si>
    <t>DMT006</t>
  </si>
  <si>
    <t>@00568705</t>
  </si>
  <si>
    <t>Storch, Mark G.</t>
  </si>
  <si>
    <t>DMT007</t>
  </si>
  <si>
    <t>@00594135</t>
  </si>
  <si>
    <t>Carter, Kyle</t>
  </si>
  <si>
    <t>DMT008</t>
  </si>
  <si>
    <t>@00227451</t>
  </si>
  <si>
    <t>Beebe, Dennis L.</t>
  </si>
  <si>
    <t>DMM004</t>
  </si>
  <si>
    <t>Chancellor</t>
  </si>
  <si>
    <t>@00004268</t>
  </si>
  <si>
    <t>Burke, Thomas</t>
  </si>
  <si>
    <t>R00CO1</t>
  </si>
  <si>
    <t>120BS1</t>
  </si>
  <si>
    <t>@00714371</t>
  </si>
  <si>
    <t>Geary, Camellia</t>
  </si>
  <si>
    <t>@00511882</t>
  </si>
  <si>
    <t>Ehret-Stevens, Cammie</t>
  </si>
  <si>
    <t>Cloud Infrastructure Engineer</t>
  </si>
  <si>
    <t>Cloud Applications Engineer</t>
  </si>
  <si>
    <t>Bunk, Alvin</t>
  </si>
  <si>
    <t>@00720833</t>
  </si>
  <si>
    <t xml:space="preserve"> Fund</t>
  </si>
  <si>
    <t>Org Level 3</t>
  </si>
  <si>
    <t xml:space="preserve">Org Code </t>
  </si>
  <si>
    <t xml:space="preserve"> Org Description</t>
  </si>
  <si>
    <t xml:space="preserve"> Account</t>
  </si>
  <si>
    <t xml:space="preserve"> Account Description</t>
  </si>
  <si>
    <t xml:space="preserve"> Program</t>
  </si>
  <si>
    <t xml:space="preserve"> Activity</t>
  </si>
  <si>
    <t xml:space="preserve"> Location</t>
  </si>
  <si>
    <t>Institutional Reporting</t>
  </si>
  <si>
    <t>4211</t>
  </si>
  <si>
    <t>Non-Library/Magazines/Bks/Prdcls</t>
  </si>
  <si>
    <t>4313</t>
  </si>
  <si>
    <t>Non-Inst Supplies &amp; Materials</t>
  </si>
  <si>
    <t>5119</t>
  </si>
  <si>
    <t>Oth Non-Inst Consulting Services</t>
  </si>
  <si>
    <t>Clearinghouse Dues still need to be paid for 2020</t>
  </si>
  <si>
    <t>5220</t>
  </si>
  <si>
    <t>Employee Travel</t>
  </si>
  <si>
    <t>Last years travel budget was supplemented by payroll rollever from previous year to pay for Tableau Conference.  The RP conference will take up most of the rest of this budget.  For 2021, we'll go back to 3K per analyst and 5K for director</t>
  </si>
  <si>
    <t>5221</t>
  </si>
  <si>
    <t>(Local) Online Training/Webinar</t>
  </si>
  <si>
    <t>Training planned for End of January and February and was one time expense.</t>
  </si>
  <si>
    <t>5230</t>
  </si>
  <si>
    <t>Food/Meetings</t>
  </si>
  <si>
    <t>5300</t>
  </si>
  <si>
    <t>Institutional Dues/Memberships</t>
  </si>
  <si>
    <t>5650</t>
  </si>
  <si>
    <t>Software Licensing/Maintenance Svcs</t>
  </si>
  <si>
    <t>Last Year's licenses were pro-rated to meet business services request to align software licenses with Fiscal Year.  This year we will be paying for the full fiscal year: Tableau:$14K, SAS:$5K, Smartsheet: $1500</t>
  </si>
  <si>
    <t>6412</t>
  </si>
  <si>
    <t>Computer/Technology Equipment</t>
  </si>
  <si>
    <t>Computer Upgrades for 2020 are in process</t>
  </si>
  <si>
    <t>7201</t>
  </si>
  <si>
    <t>Intrafund Transfers Out</t>
  </si>
  <si>
    <t>Transferred from Software budget to help BC Pay for GIS Software</t>
  </si>
  <si>
    <t>Edu Svcs. - Operating Budget</t>
  </si>
  <si>
    <t>2394</t>
  </si>
  <si>
    <t>Non-Admin Non-Instr Prof Expt</t>
  </si>
  <si>
    <t>4310</t>
  </si>
  <si>
    <t>Inst Supplies &amp; Materials</t>
  </si>
  <si>
    <t>5209</t>
  </si>
  <si>
    <t>Non-Employee Travel</t>
  </si>
  <si>
    <t>5671</t>
  </si>
  <si>
    <t>Equip Maint Agreements</t>
  </si>
  <si>
    <t>5860</t>
  </si>
  <si>
    <t>General Advertising</t>
  </si>
  <si>
    <t>6412FA</t>
  </si>
  <si>
    <t>Computer/Tech Equipment</t>
  </si>
  <si>
    <t>Admin Svcs - Operating Budget</t>
  </si>
  <si>
    <t>2392</t>
  </si>
  <si>
    <t>Non-Inst Students</t>
  </si>
  <si>
    <t>Cls Oth - Temp</t>
  </si>
  <si>
    <t>Not using Cambridge West</t>
  </si>
  <si>
    <t>5220DT</t>
  </si>
  <si>
    <t>Employee Travel DO</t>
  </si>
  <si>
    <t>5683</t>
  </si>
  <si>
    <t>Building Maintenance</t>
  </si>
  <si>
    <t>CIC017</t>
  </si>
  <si>
    <t>CM</t>
  </si>
  <si>
    <t>5691</t>
  </si>
  <si>
    <t>Other Maintenance Contracts</t>
  </si>
  <si>
    <t>5731</t>
  </si>
  <si>
    <t>Attorney Fees - Oth</t>
  </si>
  <si>
    <t>5740</t>
  </si>
  <si>
    <t>Settlement Expense</t>
  </si>
  <si>
    <t>5790</t>
  </si>
  <si>
    <t>Other Professional Fees</t>
  </si>
  <si>
    <t>5820</t>
  </si>
  <si>
    <t>Postage/Express Overnight Svcs</t>
  </si>
  <si>
    <t>5830</t>
  </si>
  <si>
    <t>Bank Charges</t>
  </si>
  <si>
    <t>5831</t>
  </si>
  <si>
    <t>Credit Card Expense</t>
  </si>
  <si>
    <t>5835</t>
  </si>
  <si>
    <t>Bad Debt Expense</t>
  </si>
  <si>
    <t>5838</t>
  </si>
  <si>
    <t>Collection Services</t>
  </si>
  <si>
    <t>5880</t>
  </si>
  <si>
    <t>Taxes - Licenses &amp; Permits</t>
  </si>
  <si>
    <t>5890</t>
  </si>
  <si>
    <t>Other Services &amp; Expenses</t>
  </si>
  <si>
    <t>5895</t>
  </si>
  <si>
    <t>Prior Periods Adjustments</t>
  </si>
  <si>
    <t>5911</t>
  </si>
  <si>
    <t>Indirect Cost(Reimbursement)</t>
  </si>
  <si>
    <t>6414</t>
  </si>
  <si>
    <t>Furniture</t>
  </si>
  <si>
    <t>6414FA</t>
  </si>
  <si>
    <t>6419</t>
  </si>
  <si>
    <t>Other Equipment</t>
  </si>
  <si>
    <t>6419FA</t>
  </si>
  <si>
    <t>7205</t>
  </si>
  <si>
    <t>Intrafund Transfers In</t>
  </si>
  <si>
    <t>7910</t>
  </si>
  <si>
    <t>Unrestricted</t>
  </si>
  <si>
    <t>120BS8</t>
  </si>
  <si>
    <t>Insurance Claims</t>
  </si>
  <si>
    <t>2393</t>
  </si>
  <si>
    <t>Class Non-Instr Overtime</t>
  </si>
  <si>
    <t>4315</t>
  </si>
  <si>
    <t>Maint &amp; Repairs Supplies</t>
  </si>
  <si>
    <t>BIC018</t>
  </si>
  <si>
    <t>BIC021</t>
  </si>
  <si>
    <t>5407</t>
  </si>
  <si>
    <t>Insurance Deductibles</t>
  </si>
  <si>
    <t>CIC018</t>
  </si>
  <si>
    <t>BIC019</t>
  </si>
  <si>
    <t>CIC016</t>
  </si>
  <si>
    <t>PIC005</t>
  </si>
  <si>
    <t>DIC007</t>
  </si>
  <si>
    <t>CIC015</t>
  </si>
  <si>
    <t>BIC023</t>
  </si>
  <si>
    <t>DIC005</t>
  </si>
  <si>
    <t>BIC022</t>
  </si>
  <si>
    <t>DIC006</t>
  </si>
  <si>
    <t>BIC015</t>
  </si>
  <si>
    <t>5684</t>
  </si>
  <si>
    <t>Vehicle Repairs &amp; Maintenance</t>
  </si>
  <si>
    <t>5690</t>
  </si>
  <si>
    <t>Other Maintenance/Repairs</t>
  </si>
  <si>
    <t>6413FA</t>
  </si>
  <si>
    <t>Autos and Busses</t>
  </si>
  <si>
    <t>659011</t>
  </si>
  <si>
    <t>BIC017</t>
  </si>
  <si>
    <t>Accounting &amp; Special Services</t>
  </si>
  <si>
    <t>BC Business Office</t>
  </si>
  <si>
    <t>BTL001</t>
  </si>
  <si>
    <t>2199</t>
  </si>
  <si>
    <t>Classified Salary Abatement</t>
  </si>
  <si>
    <t>Foundation abatement</t>
  </si>
  <si>
    <t>5570</t>
  </si>
  <si>
    <t>Pest Control</t>
  </si>
  <si>
    <t>5602</t>
  </si>
  <si>
    <t>Short Term Rental-Veh &amp; Equip</t>
  </si>
  <si>
    <t>PC Business Office</t>
  </si>
  <si>
    <t>PTL001</t>
  </si>
  <si>
    <t>CC Business Office</t>
  </si>
  <si>
    <t>5870</t>
  </si>
  <si>
    <t>Cash Over - Short</t>
  </si>
  <si>
    <t>Cash Accts Receivable&amp;Special Svcs.</t>
  </si>
  <si>
    <t>Accounts Payable &amp; Purchasing</t>
  </si>
  <si>
    <t>5111</t>
  </si>
  <si>
    <t>Collection Fees</t>
  </si>
  <si>
    <t>599999</t>
  </si>
  <si>
    <t>5733</t>
  </si>
  <si>
    <t>Legal Advertising</t>
  </si>
  <si>
    <t>Regulatory Business Services</t>
  </si>
  <si>
    <t>5400</t>
  </si>
  <si>
    <t>Comprehensive/Liab/Prpty/Auto Ins)</t>
  </si>
  <si>
    <t>5406</t>
  </si>
  <si>
    <t>Student Insurance</t>
  </si>
  <si>
    <t>5700</t>
  </si>
  <si>
    <t>Annual Fiscal Audit</t>
  </si>
  <si>
    <t>7110</t>
  </si>
  <si>
    <t>Debt Reduction</t>
  </si>
  <si>
    <t>720000</t>
  </si>
  <si>
    <t>7111</t>
  </si>
  <si>
    <t>Debt Interest &amp; Other Charges</t>
  </si>
  <si>
    <t>7312</t>
  </si>
  <si>
    <t>Interfund Transfers - Out</t>
  </si>
  <si>
    <t>731001</t>
  </si>
  <si>
    <t>Purchasing</t>
  </si>
  <si>
    <t>130IB9</t>
  </si>
  <si>
    <t>IT-Banner Banner 9 Dist Wide</t>
  </si>
  <si>
    <t>IT-Vice Chancellor, CIO</t>
  </si>
  <si>
    <t>4312</t>
  </si>
  <si>
    <t>All Computer Software</t>
  </si>
  <si>
    <t>5652</t>
  </si>
  <si>
    <t>IT Cloud Services</t>
  </si>
  <si>
    <t>IT-Director, Security</t>
  </si>
  <si>
    <t>5685</t>
  </si>
  <si>
    <t>Computer Hardware Maint Agreements</t>
  </si>
  <si>
    <t>5869</t>
  </si>
  <si>
    <t>Comp Ticket Expense</t>
  </si>
  <si>
    <t>IT-Director, Enterprise Application</t>
  </si>
  <si>
    <t>$356,150 increase for Doc Imaging implementation</t>
  </si>
  <si>
    <t>$107,054 increase for Doc Imaging annual license</t>
  </si>
  <si>
    <t>IT-Director, IT Infrastructure</t>
  </si>
  <si>
    <t>5603</t>
  </si>
  <si>
    <t>Rental of Facilities</t>
  </si>
  <si>
    <t>5686</t>
  </si>
  <si>
    <t>Oth Equipment Maint Agreements</t>
  </si>
  <si>
    <t>133IM0</t>
  </si>
  <si>
    <t>IT-Networks and System Admin</t>
  </si>
  <si>
    <t>5581</t>
  </si>
  <si>
    <t>Telephone Services</t>
  </si>
  <si>
    <t>5583</t>
  </si>
  <si>
    <t>Data Communication Services</t>
  </si>
  <si>
    <t>6210C</t>
  </si>
  <si>
    <t>Buildings Construction - C</t>
  </si>
  <si>
    <t>110LA0</t>
  </si>
  <si>
    <t>Leadership Academy</t>
  </si>
  <si>
    <t>1419</t>
  </si>
  <si>
    <t>Acad Emp - Non-Inst Non Cont</t>
  </si>
  <si>
    <t>5212</t>
  </si>
  <si>
    <t>Student Travel</t>
  </si>
  <si>
    <t>5861</t>
  </si>
  <si>
    <t>Printing/Duplicating Service</t>
  </si>
  <si>
    <t>110WT1</t>
  </si>
  <si>
    <t>WESTEC Contract</t>
  </si>
  <si>
    <t>5150</t>
  </si>
  <si>
    <t>Cont Instruction</t>
  </si>
  <si>
    <t>210500</t>
  </si>
  <si>
    <t>District Office</t>
  </si>
  <si>
    <t xml:space="preserve"> Charged to wrong account; no overtime was budgeted nor approved.</t>
  </si>
  <si>
    <t>4321</t>
  </si>
  <si>
    <t>Fuel - Lubricants</t>
  </si>
  <si>
    <t>reduction in cost</t>
  </si>
  <si>
    <t>5530</t>
  </si>
  <si>
    <t>Light - Electricity</t>
  </si>
  <si>
    <t>5540</t>
  </si>
  <si>
    <t>Water - Sanitation</t>
  </si>
  <si>
    <t>5550</t>
  </si>
  <si>
    <t>Disposal Services</t>
  </si>
  <si>
    <t>Increase in disposal needs for old record shredding</t>
  </si>
  <si>
    <t>5590</t>
  </si>
  <si>
    <t>Other Utilities</t>
  </si>
  <si>
    <t>5608</t>
  </si>
  <si>
    <t>Oper/Lease Cntrcts-ie Cars-Copiers</t>
  </si>
  <si>
    <t>Funds added to wrong acct per Bus Sers; see below DLM502 activity code</t>
  </si>
  <si>
    <t>DLMS02</t>
  </si>
  <si>
    <t>5681</t>
  </si>
  <si>
    <t>Grounds Maintenance</t>
  </si>
  <si>
    <t>6120</t>
  </si>
  <si>
    <t>Site Improvement</t>
  </si>
  <si>
    <t>reduction in need</t>
  </si>
  <si>
    <t>reduced for car maintenance only</t>
  </si>
  <si>
    <t>Regulatory Chancellors Office</t>
  </si>
  <si>
    <t>reduction in service</t>
  </si>
  <si>
    <t>Regulatory Board of Trustees</t>
  </si>
  <si>
    <t>5118</t>
  </si>
  <si>
    <t>Cont Security Services</t>
  </si>
  <si>
    <t>DELETE DUPLICATE</t>
  </si>
  <si>
    <t>5720</t>
  </si>
  <si>
    <t>Trustee Election</t>
  </si>
  <si>
    <t>Election Year</t>
  </si>
  <si>
    <t>$550K projects carryover</t>
  </si>
  <si>
    <t>2018 Adopt Bud</t>
  </si>
  <si>
    <t>2018 Actual</t>
  </si>
  <si>
    <t>2019 Adopt Bud</t>
  </si>
  <si>
    <t>2019 Actual</t>
  </si>
  <si>
    <t>2020 Adopted Bud</t>
  </si>
  <si>
    <t>2020 Actual</t>
  </si>
  <si>
    <t>2021 Budget Request</t>
  </si>
  <si>
    <t>HR - Vice Chancellor</t>
  </si>
  <si>
    <t>5810</t>
  </si>
  <si>
    <t>Fingerprinting Services</t>
  </si>
  <si>
    <t>5813</t>
  </si>
  <si>
    <t>Physical Examinations/Tests</t>
  </si>
  <si>
    <t>5891</t>
  </si>
  <si>
    <t>Settlement Clearing Account</t>
  </si>
  <si>
    <t>HR - Risk Mgmt &amp; Safety</t>
  </si>
  <si>
    <t>5560</t>
  </si>
  <si>
    <t>Hazardous Waste Disposal</t>
  </si>
  <si>
    <t>Payroll</t>
  </si>
  <si>
    <t>Human Resources - BC</t>
  </si>
  <si>
    <t>Human Resources - PC</t>
  </si>
  <si>
    <t>Human Resources - CC</t>
  </si>
  <si>
    <t>5840</t>
  </si>
  <si>
    <t>Interest - Current Debt</t>
  </si>
  <si>
    <t>140HR1</t>
  </si>
  <si>
    <t>HR - Director</t>
  </si>
  <si>
    <t>CEQ001</t>
  </si>
  <si>
    <t>677099</t>
  </si>
  <si>
    <t>CTL001</t>
  </si>
  <si>
    <t>5520</t>
  </si>
  <si>
    <t>Natural Gas/LPG</t>
  </si>
  <si>
    <t>150RM0</t>
  </si>
  <si>
    <t>Dir of Risk Mgmt Operating Budget</t>
  </si>
  <si>
    <t>Dept</t>
  </si>
  <si>
    <t>IR</t>
  </si>
  <si>
    <t>Dist Oper</t>
  </si>
  <si>
    <t>Chancellor/BOT</t>
  </si>
  <si>
    <t>Ed Srvs</t>
  </si>
  <si>
    <t>Bus Srvs</t>
  </si>
  <si>
    <t>IT</t>
  </si>
  <si>
    <t>HR</t>
  </si>
  <si>
    <t>Legal</t>
  </si>
  <si>
    <t>Grand Total</t>
  </si>
  <si>
    <t>Bus Srvs Total</t>
  </si>
  <si>
    <t>Chancellor/BOT Total</t>
  </si>
  <si>
    <t>Dist Oper Total</t>
  </si>
  <si>
    <t>Ed Srvs Total</t>
  </si>
  <si>
    <t>HR Total</t>
  </si>
  <si>
    <t>IR Total</t>
  </si>
  <si>
    <t>IT Total</t>
  </si>
  <si>
    <t>Legal Total</t>
  </si>
  <si>
    <t>Sum of 2018 Actual</t>
  </si>
  <si>
    <t>Total</t>
  </si>
  <si>
    <t>Values</t>
  </si>
  <si>
    <t>Sum of 2019 Actual</t>
  </si>
  <si>
    <t>Sum of 2020 Adopted Bud</t>
  </si>
  <si>
    <t>Sum of 2020 Actual</t>
  </si>
  <si>
    <t>Sum of 2021 Budget Request</t>
  </si>
  <si>
    <t>Column Labels</t>
  </si>
  <si>
    <t>Sum of STRS - 930</t>
  </si>
  <si>
    <t>Sum of PERS - 999</t>
  </si>
  <si>
    <t>Sum of Total Compensation by FOAPAL</t>
  </si>
  <si>
    <t>Increase</t>
  </si>
  <si>
    <t>2019-20</t>
  </si>
  <si>
    <t>Kern Community College District</t>
  </si>
  <si>
    <t>Draft</t>
  </si>
  <si>
    <t>GU001 Regular Salary &amp; Benefit  (excludes Temp Labor)</t>
  </si>
  <si>
    <t>Chancellors Office &amp; Board of Trustees</t>
  </si>
  <si>
    <t>Institutional Research</t>
  </si>
  <si>
    <t>Educational Services</t>
  </si>
  <si>
    <t>Business Services</t>
  </si>
  <si>
    <t>Human Resources</t>
  </si>
  <si>
    <t>District Operations</t>
  </si>
  <si>
    <t>TOTAL</t>
  </si>
  <si>
    <t>Variance Inc./Dec.</t>
  </si>
  <si>
    <t>Variance Increase/(Decrease)</t>
  </si>
  <si>
    <t>Primary Variances</t>
  </si>
  <si>
    <t>Salary Step and Column and Other Changes</t>
  </si>
  <si>
    <t/>
  </si>
  <si>
    <t>Position Additions:</t>
  </si>
  <si>
    <t>Positions Not Budgeted:</t>
  </si>
  <si>
    <t>Other:</t>
  </si>
  <si>
    <t>GU001 Non Labor &amp; Debt Service &amp; Temporary Labor</t>
  </si>
  <si>
    <t>Total @ April 22, 2014</t>
  </si>
  <si>
    <t>Check Zero</t>
  </si>
  <si>
    <t>New Non-Labor Budget requests net of Carryover</t>
  </si>
  <si>
    <t>Variances See Attached Worksheet Detail</t>
  </si>
  <si>
    <t>Net Change (includes Carryover)</t>
  </si>
  <si>
    <t>2019-20 Ongoing (does not include rollover or one-time)</t>
  </si>
  <si>
    <t>Net Increase to Ongoing Costs</t>
  </si>
  <si>
    <t>2020-21 GU001 District Operations Budget Variance</t>
  </si>
  <si>
    <t>2019-20 Adopted Budget -- Salary &amp; Benefits</t>
  </si>
  <si>
    <t>2019-20 Adopted Budget Non-Labor</t>
  </si>
  <si>
    <t>Total Proposed 2020-21 DO Tentative Budget</t>
  </si>
  <si>
    <t>Projected 2020-21 Tentative Budget (including proposed rollover)</t>
  </si>
  <si>
    <t>2020-21 Ongoing (does not include rollover or one-time)</t>
  </si>
  <si>
    <t>LESS:  2020-21 Ongoing Labor Increase</t>
  </si>
  <si>
    <t>Change to 2020-21 Ongoing Non Labor</t>
  </si>
  <si>
    <t>Projected 2020-21 -- Salary &amp; Benefits</t>
  </si>
  <si>
    <t>@00450182</t>
  </si>
  <si>
    <t>Calderon, Amalia</t>
  </si>
  <si>
    <t>Kevin's position</t>
  </si>
  <si>
    <t>Vacant</t>
  </si>
  <si>
    <t>Delete</t>
  </si>
  <si>
    <t>Actuals</t>
  </si>
  <si>
    <t>Budget</t>
  </si>
  <si>
    <t>Variance Amount</t>
  </si>
  <si>
    <t>Variance Explanation</t>
  </si>
  <si>
    <t>2020 Adopted Budget</t>
  </si>
  <si>
    <t>Foundation pays .25 FTE for Bookkeeping</t>
  </si>
  <si>
    <t>STRS Rate Increase of 7.60%</t>
  </si>
  <si>
    <t>PERS Rate Increase of 15.11%</t>
  </si>
  <si>
    <t>Row Labels</t>
  </si>
  <si>
    <t>Fiscal Year 2019-20</t>
  </si>
  <si>
    <t>Change in PERS</t>
  </si>
  <si>
    <t>Change in STRS</t>
  </si>
  <si>
    <t>Chancellor Search</t>
  </si>
  <si>
    <t>Increase due to COP Analysis</t>
  </si>
  <si>
    <t>Proposed Carryover from 19-20 or one time expenditures</t>
  </si>
  <si>
    <t>Defer Increase to meet COP Analysis</t>
  </si>
  <si>
    <t>Increase in Health Benefits</t>
  </si>
  <si>
    <t>Increase in Workers Comp</t>
  </si>
  <si>
    <t>Sum of W/C - 912</t>
  </si>
  <si>
    <t>2019-20 Workers Comp Budget</t>
  </si>
  <si>
    <t xml:space="preserve">Increase </t>
  </si>
  <si>
    <t>Net Change</t>
  </si>
  <si>
    <t>Sum of Health - 331</t>
  </si>
  <si>
    <t>Sum of Dental - 493</t>
  </si>
  <si>
    <t>GU001 Total</t>
  </si>
  <si>
    <t>Change</t>
  </si>
  <si>
    <t>Decrease</t>
  </si>
  <si>
    <t>Position Deletions:</t>
  </si>
  <si>
    <t>Increase In Pers</t>
  </si>
  <si>
    <t>Increase in STRS</t>
  </si>
  <si>
    <t>Bus Srvs Sum</t>
  </si>
  <si>
    <t>Chancellor/BOT Sum</t>
  </si>
  <si>
    <t>Dist Oper Sum</t>
  </si>
  <si>
    <t>Ed Srvs Sum</t>
  </si>
  <si>
    <t>HR Sum</t>
  </si>
  <si>
    <t>IR Sum</t>
  </si>
  <si>
    <t>IT Sum</t>
  </si>
  <si>
    <t>Legal Sum</t>
  </si>
  <si>
    <t>Election year -- 3 Trustees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</si>
</sst>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
    <numFmt numFmtId="165" formatCode="0.0000%"/>
    <numFmt numFmtId="166" formatCode="0.000%"/>
    <numFmt numFmtId="167" formatCode="_(* #,##0_);_(* \(#,##0\);_(* &quot;-&quot;??_);_(@_)"/>
  </numFmts>
  <fonts count="32">
    <font>
      <sz val="10"/>
      <color theme="1"/>
      <name val="Tahoma"/>
      <family val="2"/>
    </font>
    <font>
      <sz val="11"/>
      <color theme="1"/>
      <name val="Calibri"/>
      <family val="2"/>
      <scheme val="minor"/>
    </font>
    <font>
      <sz val="11"/>
      <color theme="1"/>
      <name val="Calibri"/>
      <family val="2"/>
      <scheme val="minor"/>
    </font>
    <font>
      <sz val="10"/>
      <color rgb="FF333333"/>
      <name val="Andale WT"/>
      <family val="2"/>
    </font>
    <font>
      <sz val="10"/>
      <color rgb="FF454545"/>
      <name val="Andale WT"/>
      <family val="2"/>
    </font>
    <font>
      <b/>
      <sz val="9"/>
      <name val="Calibri Light"/>
      <family val="1"/>
      <scheme val="major"/>
    </font>
    <font>
      <b/>
      <sz val="10"/>
      <color rgb="FF333333"/>
      <name val="Andale WT"/>
    </font>
    <font>
      <sz val="10"/>
      <color theme="1"/>
      <name val="Tahoma"/>
      <family val="2"/>
    </font>
    <font>
      <sz val="8"/>
      <color rgb="FF454545"/>
      <name val="Andale WT"/>
      <family val="2"/>
    </font>
    <font>
      <sz val="10"/>
      <name val="Arial"/>
      <family val="2"/>
    </font>
    <font>
      <sz val="8"/>
      <color rgb="FF333333"/>
      <name val="Andale WT"/>
      <family val="2"/>
    </font>
    <font>
      <b/>
      <sz val="9"/>
      <color rgb="FF333333"/>
      <name val="Andale WT"/>
      <family val="2"/>
    </font>
    <font>
      <b/>
      <sz val="8"/>
      <color rgb="FF31455E"/>
      <name val="Andale WT"/>
      <family val="2"/>
    </font>
    <font>
      <sz val="8"/>
      <name val="Andale WT"/>
      <family val="2"/>
    </font>
    <font>
      <sz val="10"/>
      <name val="Tahoma"/>
      <family val="2"/>
    </font>
    <font>
      <sz val="8"/>
      <color theme="1"/>
      <name val="Andale WT"/>
    </font>
    <font>
      <b/>
      <sz val="8"/>
      <color rgb="FF454545"/>
      <name val="Andale WT"/>
      <family val="2"/>
    </font>
    <font>
      <sz val="8"/>
      <color rgb="FFC00000"/>
      <name val="Andale WT"/>
      <family val="2"/>
    </font>
    <font>
      <sz val="8"/>
      <color theme="9" tint="-0.249977111117893"/>
      <name val="Andale WT"/>
      <family val="2"/>
    </font>
    <font>
      <strike/>
      <sz val="8"/>
      <color rgb="FF333333"/>
      <name val="Calibri Light"/>
      <family val="2"/>
    </font>
    <font>
      <strike/>
      <sz val="10"/>
      <color theme="1"/>
      <name val="Calibri Light"/>
      <family val="2"/>
    </font>
    <font>
      <strike/>
      <sz val="8"/>
      <color rgb="FF454545"/>
      <name val="Calibri Light"/>
      <family val="2"/>
    </font>
    <font>
      <b/>
      <sz val="8"/>
      <color rgb="FFC00000"/>
      <name val="Calibri Light"/>
      <family val="2"/>
    </font>
    <font>
      <b/>
      <sz val="10"/>
      <color theme="1"/>
      <name val="Tahoma"/>
      <family val="2"/>
    </font>
    <font>
      <b/>
      <sz val="12"/>
      <name val="Arial"/>
      <family val="2"/>
    </font>
    <font>
      <b/>
      <sz val="10"/>
      <name val="Arial"/>
      <family val="2"/>
    </font>
    <font>
      <b/>
      <sz val="11"/>
      <name val="Arial"/>
      <family val="2"/>
    </font>
    <font>
      <sz val="11"/>
      <name val="Arial"/>
      <family val="2"/>
    </font>
    <font>
      <sz val="11"/>
      <color theme="1"/>
      <name val="Tahoma"/>
      <family val="2"/>
    </font>
    <font>
      <sz val="11"/>
      <color indexed="8"/>
      <name val="Arial"/>
      <family val="2"/>
    </font>
    <font>
      <sz val="16"/>
      <color theme="1"/>
      <name val="Tahoma"/>
      <family val="2"/>
    </font>
    <font>
      <b/>
      <sz val="20"/>
      <color theme="1"/>
      <name val="Tahoma"/>
      <family val="2"/>
    </font>
  </fonts>
  <fills count="14">
    <fill>
      <patternFill patternType="none"/>
    </fill>
    <fill>
      <patternFill patternType="gray125"/>
    </fill>
    <fill>
      <patternFill patternType="solid">
        <fgColor rgb="FFE7E5E5"/>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BDDAF3"/>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29">
    <border>
      <left/>
      <right/>
      <top/>
      <bottom/>
      <diagonal/>
    </border>
    <border>
      <left style="medium">
        <color rgb="FFC0C0C0"/>
      </left>
      <right style="medium">
        <color rgb="FFC0C0C0"/>
      </right>
      <top style="medium">
        <color rgb="FFE2E2E2"/>
      </top>
      <bottom style="medium">
        <color rgb="FFC0C0C0"/>
      </bottom>
      <diagonal/>
    </border>
    <border>
      <left style="medium">
        <color rgb="FFE2E2E2"/>
      </left>
      <right style="medium">
        <color rgb="FFE2E2E2"/>
      </right>
      <top style="medium">
        <color rgb="FFE2E2E2"/>
      </top>
      <bottom style="medium">
        <color rgb="FFE2E2E2"/>
      </bottom>
      <diagonal/>
    </border>
    <border>
      <left/>
      <right style="medium">
        <color auto="1"/>
      </right>
      <top/>
      <bottom/>
      <diagonal/>
    </border>
    <border>
      <left style="medium">
        <color rgb="FFE2E2E2"/>
      </left>
      <right style="medium">
        <color rgb="FFE2E2E2"/>
      </right>
      <top/>
      <bottom/>
      <diagonal/>
    </border>
    <border>
      <left style="medium">
        <color rgb="FFC0C0C0"/>
      </left>
      <right style="medium">
        <color rgb="FFC0C0C0"/>
      </right>
      <top style="medium">
        <color rgb="FFC0C0C0"/>
      </top>
      <bottom style="medium">
        <color rgb="FFC0C0C0"/>
      </bottom>
      <diagonal/>
    </border>
    <border>
      <left style="medium">
        <color rgb="FFEFEFEF"/>
      </left>
      <right style="medium">
        <color rgb="FFEFEFEF"/>
      </right>
      <top style="medium">
        <color rgb="FFEFEFEF"/>
      </top>
      <bottom style="medium">
        <color rgb="FFEFEFEF"/>
      </bottom>
      <diagonal/>
    </border>
    <border>
      <left style="medium">
        <color rgb="FF93B1CD"/>
      </left>
      <right style="medium">
        <color rgb="FF93B1CD"/>
      </right>
      <top style="medium">
        <color rgb="FF93B1CD"/>
      </top>
      <bottom style="medium">
        <color rgb="FF93B1CD"/>
      </bottom>
      <diagonal/>
    </border>
    <border>
      <left style="medium">
        <color rgb="FFE2E2E2"/>
      </left>
      <right/>
      <top/>
      <bottom/>
      <diagonal/>
    </border>
    <border>
      <left style="medium">
        <color rgb="FFEFEFEF"/>
      </left>
      <right style="medium">
        <color rgb="FFEFEFEF"/>
      </right>
      <top/>
      <bottom/>
      <diagonal/>
    </border>
    <border>
      <left style="medium">
        <color rgb="FFEFEFEF"/>
      </left>
      <right/>
      <top/>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7">
    <xf numFmtId="0" fontId="0" fillId="0" borderId="0"/>
    <xf numFmtId="44" fontId="2" fillId="0" borderId="0" applyFont="0" applyFill="0" applyBorder="0" applyAlignment="0" applyProtection="0"/>
    <xf numFmtId="0" fontId="9" fillId="0" borderId="0"/>
    <xf numFmtId="43" fontId="7" fillId="0" borderId="0" applyFont="0" applyFill="0" applyBorder="0" applyAlignment="0" applyProtection="0"/>
    <xf numFmtId="9" fontId="7"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cellStyleXfs>
  <cellXfs count="299">
    <xf numFmtId="0" fontId="0" fillId="0" borderId="0" xfId="0"/>
    <xf numFmtId="0" fontId="4" fillId="0" borderId="2" xfId="0" applyFont="1" applyBorder="1" applyAlignment="1">
      <alignment horizontal="right" vertical="top"/>
    </xf>
    <xf numFmtId="164" fontId="4" fillId="0" borderId="2" xfId="0" applyNumberFormat="1" applyFont="1" applyBorder="1" applyAlignment="1">
      <alignment horizontal="right" vertical="top"/>
    </xf>
    <xf numFmtId="0" fontId="0" fillId="0" borderId="2" xfId="0" applyFont="1" applyBorder="1"/>
    <xf numFmtId="0" fontId="0" fillId="0" borderId="0" xfId="0" applyAlignment="1"/>
    <xf numFmtId="0" fontId="0" fillId="0" borderId="3" xfId="0" applyBorder="1"/>
    <xf numFmtId="44" fontId="5" fillId="3" borderId="0" xfId="1" applyFont="1" applyFill="1" applyBorder="1" applyAlignment="1">
      <alignment horizontal="center" vertical="top" wrapText="1"/>
    </xf>
    <xf numFmtId="44" fontId="5" fillId="3" borderId="3" xfId="1" applyFont="1" applyFill="1" applyBorder="1" applyAlignment="1">
      <alignment horizontal="center" vertical="top" wrapText="1"/>
    </xf>
    <xf numFmtId="10" fontId="5" fillId="3" borderId="0" xfId="0" applyNumberFormat="1" applyFont="1" applyFill="1" applyBorder="1" applyAlignment="1">
      <alignment horizontal="center" vertical="top" wrapText="1"/>
    </xf>
    <xf numFmtId="165" fontId="5" fillId="3" borderId="0" xfId="0" applyNumberFormat="1" applyFont="1" applyFill="1" applyBorder="1" applyAlignment="1">
      <alignment horizontal="center" vertical="top" wrapText="1"/>
    </xf>
    <xf numFmtId="166" fontId="5" fillId="3" borderId="3" xfId="0" applyNumberFormat="1" applyFont="1" applyFill="1" applyBorder="1" applyAlignment="1">
      <alignment horizontal="center" vertical="top" wrapText="1"/>
    </xf>
    <xf numFmtId="166" fontId="5" fillId="3" borderId="0"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4" fillId="0" borderId="4" xfId="0" applyFont="1" applyFill="1" applyBorder="1" applyAlignment="1">
      <alignment horizontal="right" vertical="top"/>
    </xf>
    <xf numFmtId="44" fontId="0" fillId="0" borderId="0" xfId="0" applyNumberFormat="1"/>
    <xf numFmtId="40" fontId="0" fillId="0" borderId="0" xfId="0" applyNumberFormat="1"/>
    <xf numFmtId="40" fontId="7" fillId="0" borderId="0" xfId="1" applyNumberFormat="1" applyFont="1" applyFill="1"/>
    <xf numFmtId="0" fontId="4" fillId="4" borderId="2" xfId="0" applyFont="1" applyFill="1" applyBorder="1" applyAlignment="1">
      <alignment horizontal="right" vertical="top"/>
    </xf>
    <xf numFmtId="0" fontId="8" fillId="0" borderId="2" xfId="0" applyFont="1" applyBorder="1" applyAlignment="1">
      <alignment horizontal="right" vertical="top"/>
    </xf>
    <xf numFmtId="0" fontId="8" fillId="0" borderId="2" xfId="2" applyFont="1" applyBorder="1" applyAlignment="1">
      <alignment horizontal="right" vertical="top"/>
    </xf>
    <xf numFmtId="0" fontId="0" fillId="0" borderId="2" xfId="0" applyBorder="1" applyAlignment="1">
      <alignment horizontal="center"/>
    </xf>
    <xf numFmtId="0" fontId="0" fillId="0" borderId="2" xfId="0" applyBorder="1"/>
    <xf numFmtId="0" fontId="8" fillId="0" borderId="2" xfId="2" applyFont="1" applyFill="1" applyBorder="1" applyAlignment="1">
      <alignment horizontal="right" vertical="top"/>
    </xf>
    <xf numFmtId="164" fontId="8" fillId="0" borderId="2" xfId="2" applyNumberFormat="1" applyFont="1" applyBorder="1" applyAlignment="1">
      <alignment horizontal="right" vertical="top"/>
    </xf>
    <xf numFmtId="44" fontId="4" fillId="0" borderId="2" xfId="1" applyFont="1" applyFill="1" applyBorder="1" applyAlignment="1">
      <alignment horizontal="right" vertical="top"/>
    </xf>
    <xf numFmtId="0" fontId="0" fillId="0" borderId="4" xfId="0" applyBorder="1" applyAlignment="1">
      <alignment horizontal="center"/>
    </xf>
    <xf numFmtId="0" fontId="0" fillId="0" borderId="4" xfId="0" applyBorder="1"/>
    <xf numFmtId="0" fontId="0" fillId="0" borderId="0" xfId="0" applyAlignment="1">
      <alignment horizontal="center"/>
    </xf>
    <xf numFmtId="164" fontId="8" fillId="0" borderId="0" xfId="2" applyNumberFormat="1" applyFont="1" applyBorder="1" applyAlignment="1">
      <alignment horizontal="right" vertical="top"/>
    </xf>
    <xf numFmtId="0" fontId="8" fillId="0" borderId="2" xfId="0" applyFont="1" applyFill="1" applyBorder="1" applyAlignment="1">
      <alignment horizontal="center" vertical="top"/>
    </xf>
    <xf numFmtId="164" fontId="8" fillId="0" borderId="2" xfId="0" applyNumberFormat="1" applyFont="1" applyFill="1" applyBorder="1" applyAlignment="1">
      <alignment horizontal="right" vertical="top"/>
    </xf>
    <xf numFmtId="0" fontId="0" fillId="0" borderId="2" xfId="0" quotePrefix="1" applyFont="1" applyBorder="1"/>
    <xf numFmtId="0" fontId="11" fillId="2" borderId="5" xfId="0" applyFont="1" applyFill="1" applyBorder="1" applyAlignment="1">
      <alignment vertical="top"/>
    </xf>
    <xf numFmtId="0" fontId="0" fillId="0" borderId="6" xfId="0" applyBorder="1"/>
    <xf numFmtId="0" fontId="12" fillId="6" borderId="7" xfId="0" applyFont="1" applyFill="1" applyBorder="1" applyAlignment="1">
      <alignment vertical="top"/>
    </xf>
    <xf numFmtId="0" fontId="12" fillId="6" borderId="0" xfId="0" applyFont="1" applyFill="1" applyBorder="1" applyAlignment="1">
      <alignment vertical="top"/>
    </xf>
    <xf numFmtId="0" fontId="10" fillId="2" borderId="5" xfId="0" applyFont="1" applyFill="1" applyBorder="1" applyAlignment="1">
      <alignment vertical="top"/>
    </xf>
    <xf numFmtId="0" fontId="0" fillId="2" borderId="5" xfId="0" applyFill="1" applyBorder="1"/>
    <xf numFmtId="4" fontId="8" fillId="0" borderId="6" xfId="0" applyNumberFormat="1" applyFont="1" applyBorder="1" applyAlignment="1">
      <alignment horizontal="right" vertical="top"/>
    </xf>
    <xf numFmtId="4" fontId="8" fillId="0" borderId="2" xfId="0" applyNumberFormat="1" applyFont="1" applyBorder="1" applyAlignment="1">
      <alignment horizontal="right" vertical="top"/>
    </xf>
    <xf numFmtId="4" fontId="8" fillId="0" borderId="4" xfId="0" applyNumberFormat="1" applyFont="1" applyFill="1" applyBorder="1" applyAlignment="1">
      <alignment horizontal="right" vertical="top"/>
    </xf>
    <xf numFmtId="4" fontId="8" fillId="0" borderId="0" xfId="0" applyNumberFormat="1" applyFont="1" applyFill="1" applyBorder="1" applyAlignment="1">
      <alignment horizontal="right" vertical="top"/>
    </xf>
    <xf numFmtId="4" fontId="8" fillId="0" borderId="8" xfId="0" applyNumberFormat="1" applyFont="1" applyFill="1" applyBorder="1" applyAlignment="1">
      <alignment horizontal="right" vertical="top"/>
    </xf>
    <xf numFmtId="0" fontId="10" fillId="2" borderId="0" xfId="0" applyFont="1" applyFill="1" applyBorder="1" applyAlignment="1">
      <alignment vertical="top"/>
    </xf>
    <xf numFmtId="0" fontId="0" fillId="2" borderId="0" xfId="0" applyFill="1" applyBorder="1"/>
    <xf numFmtId="0" fontId="10" fillId="2" borderId="5" xfId="0" quotePrefix="1" applyFont="1" applyFill="1" applyBorder="1" applyAlignment="1">
      <alignment vertical="top"/>
    </xf>
    <xf numFmtId="4" fontId="13" fillId="0" borderId="4" xfId="0" applyNumberFormat="1" applyFont="1" applyFill="1" applyBorder="1" applyAlignment="1">
      <alignment horizontal="right" vertical="top"/>
    </xf>
    <xf numFmtId="4" fontId="13" fillId="0" borderId="0" xfId="0" applyNumberFormat="1" applyFont="1" applyFill="1" applyBorder="1" applyAlignment="1">
      <alignment horizontal="right" vertical="top"/>
    </xf>
    <xf numFmtId="0" fontId="14" fillId="0" borderId="0" xfId="0" applyFont="1"/>
    <xf numFmtId="43" fontId="15" fillId="0" borderId="0" xfId="3" applyFont="1"/>
    <xf numFmtId="0" fontId="0" fillId="0" borderId="0" xfId="0" applyAlignment="1">
      <alignment horizontal="left"/>
    </xf>
    <xf numFmtId="0" fontId="10" fillId="7" borderId="5" xfId="0" applyFont="1" applyFill="1" applyBorder="1" applyAlignment="1">
      <alignment vertical="top"/>
    </xf>
    <xf numFmtId="0" fontId="0" fillId="7" borderId="5" xfId="0" applyFill="1" applyBorder="1"/>
    <xf numFmtId="0" fontId="0" fillId="7" borderId="6" xfId="0" applyFill="1" applyBorder="1"/>
    <xf numFmtId="0" fontId="0" fillId="7" borderId="2" xfId="0" applyFill="1" applyBorder="1"/>
    <xf numFmtId="4" fontId="8" fillId="7" borderId="6" xfId="0" applyNumberFormat="1" applyFont="1" applyFill="1" applyBorder="1" applyAlignment="1">
      <alignment horizontal="right" vertical="top"/>
    </xf>
    <xf numFmtId="4" fontId="8" fillId="7" borderId="2" xfId="0" applyNumberFormat="1" applyFont="1" applyFill="1" applyBorder="1" applyAlignment="1">
      <alignment horizontal="right" vertical="top"/>
    </xf>
    <xf numFmtId="4" fontId="16" fillId="7" borderId="2" xfId="0" applyNumberFormat="1" applyFont="1" applyFill="1" applyBorder="1" applyAlignment="1">
      <alignment horizontal="left" vertical="top" wrapText="1"/>
    </xf>
    <xf numFmtId="4" fontId="8" fillId="0" borderId="2" xfId="0" applyNumberFormat="1" applyFont="1" applyBorder="1" applyAlignment="1">
      <alignment horizontal="left" vertical="top"/>
    </xf>
    <xf numFmtId="0" fontId="10" fillId="8" borderId="5" xfId="0" applyFont="1" applyFill="1" applyBorder="1" applyAlignment="1">
      <alignment vertical="top"/>
    </xf>
    <xf numFmtId="0" fontId="0" fillId="8" borderId="5" xfId="0" applyFill="1" applyBorder="1"/>
    <xf numFmtId="4" fontId="8" fillId="8" borderId="6" xfId="0" applyNumberFormat="1" applyFont="1" applyFill="1" applyBorder="1" applyAlignment="1">
      <alignment horizontal="right" vertical="top"/>
    </xf>
    <xf numFmtId="4" fontId="8" fillId="8" borderId="2" xfId="0" applyNumberFormat="1" applyFont="1" applyFill="1" applyBorder="1" applyAlignment="1">
      <alignment horizontal="right" vertical="top"/>
    </xf>
    <xf numFmtId="4" fontId="8" fillId="8" borderId="2" xfId="0" applyNumberFormat="1" applyFont="1" applyFill="1" applyBorder="1" applyAlignment="1">
      <alignment horizontal="left" vertical="top"/>
    </xf>
    <xf numFmtId="0" fontId="10" fillId="9" borderId="5" xfId="0" applyFont="1" applyFill="1" applyBorder="1" applyAlignment="1">
      <alignment vertical="top"/>
    </xf>
    <xf numFmtId="0" fontId="0" fillId="9" borderId="5" xfId="0" applyFill="1" applyBorder="1"/>
    <xf numFmtId="4" fontId="8" fillId="9" borderId="6" xfId="0" applyNumberFormat="1" applyFont="1" applyFill="1" applyBorder="1" applyAlignment="1">
      <alignment horizontal="right" vertical="top"/>
    </xf>
    <xf numFmtId="4" fontId="8" fillId="9" borderId="2" xfId="0" applyNumberFormat="1" applyFont="1" applyFill="1" applyBorder="1" applyAlignment="1">
      <alignment horizontal="right" vertical="top"/>
    </xf>
    <xf numFmtId="4" fontId="8" fillId="9" borderId="2" xfId="0" applyNumberFormat="1" applyFont="1" applyFill="1" applyBorder="1" applyAlignment="1">
      <alignment horizontal="left" vertical="top"/>
    </xf>
    <xf numFmtId="0" fontId="0" fillId="8" borderId="6" xfId="0" applyFill="1" applyBorder="1"/>
    <xf numFmtId="0" fontId="0" fillId="8" borderId="2" xfId="0" applyFill="1" applyBorder="1"/>
    <xf numFmtId="4" fontId="17" fillId="8" borderId="2" xfId="0" applyNumberFormat="1" applyFont="1" applyFill="1" applyBorder="1" applyAlignment="1">
      <alignment horizontal="right" vertical="top"/>
    </xf>
    <xf numFmtId="4" fontId="17" fillId="8" borderId="2" xfId="0" applyNumberFormat="1" applyFont="1" applyFill="1" applyBorder="1" applyAlignment="1">
      <alignment horizontal="left" vertical="top"/>
    </xf>
    <xf numFmtId="4" fontId="18" fillId="8" borderId="2" xfId="0" applyNumberFormat="1" applyFont="1" applyFill="1" applyBorder="1" applyAlignment="1">
      <alignment horizontal="right" vertical="top"/>
    </xf>
    <xf numFmtId="4" fontId="18" fillId="8" borderId="2" xfId="0" applyNumberFormat="1" applyFont="1" applyFill="1" applyBorder="1" applyAlignment="1">
      <alignment horizontal="left" vertical="top" wrapText="1"/>
    </xf>
    <xf numFmtId="0" fontId="0" fillId="9" borderId="6" xfId="0" applyFill="1" applyBorder="1"/>
    <xf numFmtId="0" fontId="0" fillId="9" borderId="2" xfId="0" applyFill="1" applyBorder="1"/>
    <xf numFmtId="4" fontId="16" fillId="8" borderId="2" xfId="0" applyNumberFormat="1" applyFont="1" applyFill="1" applyBorder="1" applyAlignment="1">
      <alignment horizontal="left" vertical="top" wrapText="1"/>
    </xf>
    <xf numFmtId="0" fontId="10" fillId="9" borderId="5" xfId="0" applyFont="1" applyFill="1" applyBorder="1" applyAlignment="1">
      <alignment vertical="center"/>
    </xf>
    <xf numFmtId="0" fontId="0" fillId="9" borderId="5" xfId="0" applyFill="1" applyBorder="1" applyAlignment="1">
      <alignment vertical="center"/>
    </xf>
    <xf numFmtId="4" fontId="8" fillId="9" borderId="6" xfId="0" applyNumberFormat="1" applyFont="1" applyFill="1" applyBorder="1" applyAlignment="1">
      <alignment horizontal="right" vertical="center"/>
    </xf>
    <xf numFmtId="4" fontId="8" fillId="9" borderId="2" xfId="0" applyNumberFormat="1" applyFont="1" applyFill="1" applyBorder="1" applyAlignment="1">
      <alignment horizontal="right" vertical="center"/>
    </xf>
    <xf numFmtId="4" fontId="17" fillId="9" borderId="2" xfId="0" applyNumberFormat="1" applyFont="1" applyFill="1" applyBorder="1" applyAlignment="1">
      <alignment horizontal="right" vertical="center"/>
    </xf>
    <xf numFmtId="4" fontId="17" fillId="9" borderId="2" xfId="0" applyNumberFormat="1" applyFont="1" applyFill="1" applyBorder="1" applyAlignment="1">
      <alignment horizontal="left" vertical="top" wrapText="1"/>
    </xf>
    <xf numFmtId="4" fontId="17" fillId="0" borderId="2" xfId="0" applyNumberFormat="1" applyFont="1" applyBorder="1" applyAlignment="1">
      <alignment horizontal="left" vertical="top"/>
    </xf>
    <xf numFmtId="0" fontId="10" fillId="10" borderId="5" xfId="0" applyFont="1" applyFill="1" applyBorder="1" applyAlignment="1">
      <alignment vertical="top"/>
    </xf>
    <xf numFmtId="0" fontId="0" fillId="10" borderId="5" xfId="0" applyFill="1" applyBorder="1"/>
    <xf numFmtId="4" fontId="8" fillId="10" borderId="6" xfId="0" applyNumberFormat="1" applyFont="1" applyFill="1" applyBorder="1" applyAlignment="1">
      <alignment horizontal="right" vertical="top"/>
    </xf>
    <xf numFmtId="4" fontId="8" fillId="10" borderId="2" xfId="0" applyNumberFormat="1" applyFont="1" applyFill="1" applyBorder="1" applyAlignment="1">
      <alignment horizontal="right" vertical="top"/>
    </xf>
    <xf numFmtId="0" fontId="0" fillId="10" borderId="6" xfId="0" applyFill="1" applyBorder="1"/>
    <xf numFmtId="0" fontId="0" fillId="10" borderId="2" xfId="0" applyFill="1" applyBorder="1"/>
    <xf numFmtId="4" fontId="17" fillId="10" borderId="2" xfId="0" applyNumberFormat="1" applyFont="1" applyFill="1" applyBorder="1" applyAlignment="1">
      <alignment horizontal="left" vertical="top"/>
    </xf>
    <xf numFmtId="4" fontId="17" fillId="10" borderId="2" xfId="0" applyNumberFormat="1" applyFont="1" applyFill="1" applyBorder="1" applyAlignment="1">
      <alignment horizontal="right" vertical="top"/>
    </xf>
    <xf numFmtId="0" fontId="19" fillId="10" borderId="5" xfId="0" applyFont="1" applyFill="1" applyBorder="1" applyAlignment="1">
      <alignment vertical="top"/>
    </xf>
    <xf numFmtId="0" fontId="20" fillId="10" borderId="5" xfId="0" applyFont="1" applyFill="1" applyBorder="1"/>
    <xf numFmtId="4" fontId="21" fillId="10" borderId="6" xfId="0" applyNumberFormat="1" applyFont="1" applyFill="1" applyBorder="1" applyAlignment="1">
      <alignment horizontal="right" vertical="top"/>
    </xf>
    <xf numFmtId="4" fontId="21" fillId="10" borderId="2" xfId="0" applyNumberFormat="1" applyFont="1" applyFill="1" applyBorder="1" applyAlignment="1">
      <alignment horizontal="right" vertical="top"/>
    </xf>
    <xf numFmtId="0" fontId="20" fillId="10" borderId="6" xfId="0" applyFont="1" applyFill="1" applyBorder="1"/>
    <xf numFmtId="0" fontId="20" fillId="10" borderId="2" xfId="0" applyFont="1" applyFill="1" applyBorder="1"/>
    <xf numFmtId="4" fontId="22" fillId="10" borderId="2" xfId="0" applyNumberFormat="1" applyFont="1" applyFill="1" applyBorder="1" applyAlignment="1">
      <alignment horizontal="left" vertical="top"/>
    </xf>
    <xf numFmtId="4" fontId="18" fillId="10" borderId="2" xfId="0" applyNumberFormat="1" applyFont="1" applyFill="1" applyBorder="1" applyAlignment="1">
      <alignment horizontal="right" vertical="top"/>
    </xf>
    <xf numFmtId="4" fontId="18" fillId="10" borderId="2" xfId="0" applyNumberFormat="1" applyFont="1" applyFill="1" applyBorder="1" applyAlignment="1">
      <alignment horizontal="left" vertical="top"/>
    </xf>
    <xf numFmtId="0" fontId="0" fillId="11" borderId="6" xfId="0" applyFill="1" applyBorder="1" applyAlignment="1">
      <alignment wrapText="1"/>
    </xf>
    <xf numFmtId="0" fontId="0" fillId="11" borderId="2" xfId="0" applyFill="1" applyBorder="1" applyAlignment="1">
      <alignment wrapText="1"/>
    </xf>
    <xf numFmtId="0" fontId="0" fillId="5" borderId="4" xfId="0" applyFill="1" applyBorder="1" applyAlignment="1">
      <alignment wrapText="1"/>
    </xf>
    <xf numFmtId="0" fontId="11" fillId="2" borderId="5" xfId="0" applyFont="1" applyFill="1" applyBorder="1" applyAlignment="1">
      <alignment horizontal="center" vertical="top"/>
    </xf>
    <xf numFmtId="0" fontId="12" fillId="6" borderId="0" xfId="0" applyFont="1" applyFill="1" applyBorder="1" applyAlignment="1">
      <alignment horizontal="center" vertical="top"/>
    </xf>
    <xf numFmtId="0" fontId="0" fillId="0" borderId="0" xfId="0" pivotButton="1"/>
    <xf numFmtId="0" fontId="23" fillId="0" borderId="0" xfId="0" applyFont="1"/>
    <xf numFmtId="38" fontId="0" fillId="0" borderId="0" xfId="0" applyNumberFormat="1"/>
    <xf numFmtId="0" fontId="24" fillId="0" borderId="0" xfId="0" applyFont="1"/>
    <xf numFmtId="167" fontId="25" fillId="0" borderId="0" xfId="5" applyNumberFormat="1" applyFont="1"/>
    <xf numFmtId="14" fontId="25" fillId="0" borderId="0" xfId="5" applyNumberFormat="1" applyFont="1"/>
    <xf numFmtId="0" fontId="26" fillId="0" borderId="0" xfId="0" applyFont="1" applyBorder="1"/>
    <xf numFmtId="167" fontId="27" fillId="0" borderId="0" xfId="5" applyNumberFormat="1" applyFont="1" applyAlignment="1">
      <alignment horizontal="center"/>
    </xf>
    <xf numFmtId="167" fontId="27" fillId="0" borderId="0" xfId="5" applyNumberFormat="1" applyFont="1"/>
    <xf numFmtId="0" fontId="27" fillId="0" borderId="0" xfId="0" applyFont="1"/>
    <xf numFmtId="0" fontId="26" fillId="0" borderId="11" xfId="0" applyFont="1" applyBorder="1" applyAlignment="1">
      <alignment horizontal="center"/>
    </xf>
    <xf numFmtId="167" fontId="25" fillId="0" borderId="11" xfId="5" applyNumberFormat="1" applyFont="1" applyBorder="1" applyAlignment="1">
      <alignment horizontal="center" wrapText="1"/>
    </xf>
    <xf numFmtId="167" fontId="26" fillId="0" borderId="11" xfId="5" applyNumberFormat="1" applyFont="1" applyBorder="1" applyAlignment="1">
      <alignment horizontal="center" wrapText="1"/>
    </xf>
    <xf numFmtId="0" fontId="27" fillId="0" borderId="0" xfId="0" applyFont="1" applyAlignment="1">
      <alignment wrapText="1"/>
    </xf>
    <xf numFmtId="43" fontId="26" fillId="0" borderId="0" xfId="5" applyFont="1" applyFill="1"/>
    <xf numFmtId="167" fontId="27" fillId="0" borderId="0" xfId="5" applyNumberFormat="1" applyFont="1" applyFill="1" applyAlignment="1">
      <alignment horizontal="center"/>
    </xf>
    <xf numFmtId="167" fontId="27" fillId="0" borderId="0" xfId="5" applyNumberFormat="1" applyFont="1" applyFill="1"/>
    <xf numFmtId="43" fontId="27" fillId="0" borderId="0" xfId="5" applyFont="1" applyFill="1"/>
    <xf numFmtId="0" fontId="0" fillId="0" borderId="0" xfId="0" applyFill="1"/>
    <xf numFmtId="0" fontId="26" fillId="0" borderId="0" xfId="0" applyFont="1"/>
    <xf numFmtId="43" fontId="26" fillId="0" borderId="0" xfId="5" applyFont="1"/>
    <xf numFmtId="167" fontId="0" fillId="0" borderId="0" xfId="0" applyNumberFormat="1"/>
    <xf numFmtId="0" fontId="26" fillId="0" borderId="0" xfId="0" applyFont="1" applyAlignment="1">
      <alignment horizontal="center"/>
    </xf>
    <xf numFmtId="167" fontId="26" fillId="0" borderId="12" xfId="5" applyNumberFormat="1" applyFont="1" applyBorder="1" applyAlignment="1">
      <alignment horizontal="center"/>
    </xf>
    <xf numFmtId="43" fontId="26" fillId="0" borderId="0" xfId="0" applyNumberFormat="1" applyFont="1"/>
    <xf numFmtId="167" fontId="26" fillId="0" borderId="0" xfId="0" applyNumberFormat="1" applyFont="1"/>
    <xf numFmtId="43" fontId="26" fillId="0" borderId="11" xfId="5" applyFont="1" applyBorder="1" applyAlignment="1">
      <alignment horizontal="center"/>
    </xf>
    <xf numFmtId="43" fontId="26" fillId="0" borderId="0" xfId="5" applyFont="1" applyBorder="1" applyAlignment="1">
      <alignment horizontal="left"/>
    </xf>
    <xf numFmtId="167" fontId="27" fillId="0" borderId="0" xfId="0" applyNumberFormat="1" applyFont="1"/>
    <xf numFmtId="167" fontId="27" fillId="0" borderId="0" xfId="4" applyNumberFormat="1" applyFont="1" applyAlignment="1">
      <alignment horizontal="center"/>
    </xf>
    <xf numFmtId="43" fontId="26" fillId="0" borderId="0" xfId="5" applyFont="1" applyAlignment="1">
      <alignment horizontal="left"/>
    </xf>
    <xf numFmtId="43" fontId="27" fillId="0" borderId="0" xfId="4" applyNumberFormat="1" applyFont="1" applyAlignment="1">
      <alignment horizontal="center"/>
    </xf>
    <xf numFmtId="43" fontId="26" fillId="0" borderId="0" xfId="5" applyFont="1" applyFill="1" applyAlignment="1">
      <alignment horizontal="left"/>
    </xf>
    <xf numFmtId="167" fontId="27" fillId="0" borderId="0" xfId="4" applyNumberFormat="1" applyFont="1" applyFill="1" applyAlignment="1">
      <alignment horizontal="center"/>
    </xf>
    <xf numFmtId="167" fontId="27" fillId="0" borderId="0" xfId="5" applyNumberFormat="1" applyFont="1" applyFill="1" applyBorder="1" applyAlignment="1">
      <alignment horizontal="center"/>
    </xf>
    <xf numFmtId="167" fontId="0" fillId="0" borderId="0" xfId="0" applyNumberFormat="1" applyFill="1"/>
    <xf numFmtId="43" fontId="26" fillId="0" borderId="0" xfId="5" quotePrefix="1" applyFont="1" applyAlignment="1">
      <alignment horizontal="center"/>
    </xf>
    <xf numFmtId="167" fontId="26" fillId="0" borderId="13" xfId="5" applyNumberFormat="1" applyFont="1" applyBorder="1" applyAlignment="1">
      <alignment horizontal="center"/>
    </xf>
    <xf numFmtId="167" fontId="26" fillId="0" borderId="0" xfId="5" applyNumberFormat="1" applyFont="1" applyAlignment="1">
      <alignment horizontal="center"/>
    </xf>
    <xf numFmtId="167" fontId="23" fillId="0" borderId="0" xfId="3" applyNumberFormat="1" applyFont="1"/>
    <xf numFmtId="167" fontId="27" fillId="0" borderId="0" xfId="5" applyNumberFormat="1" applyFont="1" applyBorder="1" applyAlignment="1">
      <alignment horizontal="center"/>
    </xf>
    <xf numFmtId="43" fontId="27" fillId="0" borderId="0" xfId="5" applyFont="1"/>
    <xf numFmtId="0" fontId="26" fillId="0" borderId="0" xfId="0" applyFont="1" applyAlignment="1">
      <alignment horizontal="left"/>
    </xf>
    <xf numFmtId="167" fontId="27" fillId="0" borderId="0" xfId="5" applyNumberFormat="1" applyFont="1" applyFill="1" applyBorder="1"/>
    <xf numFmtId="0" fontId="27" fillId="0" borderId="0" xfId="0" applyFont="1" applyAlignment="1">
      <alignment horizontal="left"/>
    </xf>
    <xf numFmtId="0" fontId="27" fillId="0" borderId="0" xfId="0" applyFont="1" applyBorder="1"/>
    <xf numFmtId="167" fontId="27" fillId="0" borderId="0" xfId="3" applyNumberFormat="1" applyFont="1"/>
    <xf numFmtId="167" fontId="27" fillId="0" borderId="0" xfId="0" applyNumberFormat="1" applyFont="1" applyFill="1"/>
    <xf numFmtId="0" fontId="25" fillId="0" borderId="0" xfId="0" applyFont="1" applyBorder="1"/>
    <xf numFmtId="0" fontId="28" fillId="0" borderId="0" xfId="0" applyFont="1" applyBorder="1"/>
    <xf numFmtId="0" fontId="28" fillId="0" borderId="0" xfId="0" applyFont="1" applyFill="1" applyBorder="1"/>
    <xf numFmtId="0" fontId="29" fillId="0" borderId="0" xfId="0" applyFont="1" applyFill="1" applyBorder="1" applyAlignment="1">
      <alignment horizontal="left" vertical="top"/>
    </xf>
    <xf numFmtId="167" fontId="26" fillId="0" borderId="11" xfId="5" applyNumberFormat="1" applyFont="1" applyFill="1" applyBorder="1" applyAlignment="1">
      <alignment horizontal="center" wrapText="1"/>
    </xf>
    <xf numFmtId="167" fontId="25" fillId="0" borderId="11" xfId="5" applyNumberFormat="1" applyFont="1" applyFill="1" applyBorder="1" applyAlignment="1">
      <alignment horizontal="center" wrapText="1"/>
    </xf>
    <xf numFmtId="167" fontId="26" fillId="0" borderId="0" xfId="5" applyNumberFormat="1" applyFont="1" applyFill="1" applyBorder="1" applyAlignment="1">
      <alignment horizontal="center"/>
    </xf>
    <xf numFmtId="167" fontId="26" fillId="0" borderId="0" xfId="5" applyNumberFormat="1" applyFont="1" applyBorder="1" applyAlignment="1">
      <alignment horizontal="center"/>
    </xf>
    <xf numFmtId="43" fontId="0" fillId="0" borderId="0" xfId="0" applyNumberFormat="1"/>
    <xf numFmtId="167" fontId="26" fillId="0" borderId="13" xfId="5" applyNumberFormat="1" applyFont="1" applyFill="1" applyBorder="1" applyAlignment="1">
      <alignment horizontal="center"/>
    </xf>
    <xf numFmtId="167" fontId="23" fillId="0" borderId="0" xfId="0" applyNumberFormat="1" applyFont="1"/>
    <xf numFmtId="0" fontId="25" fillId="0" borderId="0" xfId="0" applyFont="1" applyAlignment="1">
      <alignment horizontal="center"/>
    </xf>
    <xf numFmtId="167" fontId="7" fillId="0" borderId="0" xfId="5" applyNumberFormat="1" applyFont="1" applyFill="1"/>
    <xf numFmtId="0" fontId="23" fillId="0" borderId="0" xfId="0" applyFont="1" applyAlignment="1">
      <alignment horizontal="right"/>
    </xf>
    <xf numFmtId="43" fontId="9" fillId="0" borderId="0" xfId="5" applyFont="1" applyBorder="1" applyAlignment="1">
      <alignment horizontal="left"/>
    </xf>
    <xf numFmtId="0" fontId="28" fillId="0" borderId="0" xfId="0" applyFont="1" applyAlignment="1">
      <alignment horizontal="left"/>
    </xf>
    <xf numFmtId="0" fontId="28" fillId="0" borderId="0" xfId="0" applyFont="1"/>
    <xf numFmtId="43" fontId="26" fillId="0" borderId="0" xfId="5" applyFont="1" applyAlignment="1">
      <alignment horizontal="center"/>
    </xf>
    <xf numFmtId="167" fontId="26" fillId="0" borderId="11" xfId="5" applyNumberFormat="1" applyFont="1" applyBorder="1" applyAlignment="1">
      <alignment horizontal="center"/>
    </xf>
    <xf numFmtId="167" fontId="26" fillId="0" borderId="14" xfId="5" applyNumberFormat="1" applyFont="1" applyBorder="1" applyAlignment="1">
      <alignment horizontal="center"/>
    </xf>
    <xf numFmtId="167" fontId="28" fillId="0" borderId="0" xfId="0" applyNumberFormat="1" applyFont="1"/>
    <xf numFmtId="167" fontId="26" fillId="0" borderId="0" xfId="5" applyNumberFormat="1" applyFont="1"/>
    <xf numFmtId="10" fontId="28" fillId="0" borderId="0" xfId="4" applyNumberFormat="1" applyFont="1" applyFill="1"/>
    <xf numFmtId="0" fontId="28" fillId="0" borderId="0" xfId="0" applyFont="1" applyFill="1"/>
    <xf numFmtId="43" fontId="7" fillId="0" borderId="0" xfId="5" applyFont="1"/>
    <xf numFmtId="167" fontId="7" fillId="0" borderId="0" xfId="5" applyNumberFormat="1" applyFont="1" applyAlignment="1">
      <alignment horizontal="center"/>
    </xf>
    <xf numFmtId="167" fontId="7" fillId="0" borderId="0" xfId="5" applyNumberFormat="1" applyFont="1"/>
    <xf numFmtId="10" fontId="0" fillId="0" borderId="0" xfId="4" applyNumberFormat="1" applyFont="1"/>
    <xf numFmtId="44" fontId="9" fillId="0" borderId="0" xfId="6" applyFont="1" applyFill="1" applyAlignment="1">
      <alignment horizontal="right" wrapText="1"/>
    </xf>
    <xf numFmtId="44" fontId="0" fillId="0" borderId="13" xfId="0" applyNumberFormat="1" applyBorder="1"/>
    <xf numFmtId="44" fontId="0" fillId="0" borderId="0" xfId="6" applyFont="1"/>
    <xf numFmtId="44" fontId="0" fillId="0" borderId="11" xfId="0" applyNumberFormat="1" applyBorder="1"/>
    <xf numFmtId="167" fontId="23" fillId="0" borderId="11" xfId="5" applyNumberFormat="1" applyFont="1" applyFill="1" applyBorder="1" applyAlignment="1">
      <alignment horizontal="center"/>
    </xf>
    <xf numFmtId="167" fontId="23" fillId="0" borderId="11" xfId="5" applyNumberFormat="1" applyFont="1" applyFill="1" applyBorder="1"/>
    <xf numFmtId="0" fontId="27" fillId="0" borderId="0" xfId="0" applyFont="1" applyFill="1" applyAlignment="1">
      <alignment horizontal="left"/>
    </xf>
    <xf numFmtId="43" fontId="25" fillId="0" borderId="0" xfId="5" applyFont="1" applyFill="1" applyBorder="1" applyAlignment="1">
      <alignment horizontal="left"/>
    </xf>
    <xf numFmtId="0" fontId="0" fillId="12" borderId="2" xfId="0" applyFont="1" applyFill="1" applyBorder="1"/>
    <xf numFmtId="38" fontId="8" fillId="0" borderId="9" xfId="0" applyNumberFormat="1" applyFont="1" applyFill="1" applyBorder="1" applyAlignment="1">
      <alignment horizontal="right" vertical="top"/>
    </xf>
    <xf numFmtId="38" fontId="8" fillId="0" borderId="10" xfId="0" applyNumberFormat="1" applyFont="1" applyFill="1" applyBorder="1" applyAlignment="1">
      <alignment horizontal="right" vertical="top"/>
    </xf>
    <xf numFmtId="0" fontId="4" fillId="13" borderId="2" xfId="0" applyFont="1" applyFill="1" applyBorder="1" applyAlignment="1">
      <alignment horizontal="right" vertical="top"/>
    </xf>
    <xf numFmtId="0" fontId="0" fillId="13" borderId="2" xfId="0" applyFont="1" applyFill="1" applyBorder="1"/>
    <xf numFmtId="164" fontId="4" fillId="13" borderId="2" xfId="0" applyNumberFormat="1" applyFont="1" applyFill="1" applyBorder="1" applyAlignment="1">
      <alignment horizontal="right" vertical="top"/>
    </xf>
    <xf numFmtId="44" fontId="0" fillId="13" borderId="0" xfId="0" applyNumberFormat="1" applyFill="1"/>
    <xf numFmtId="40" fontId="0" fillId="13" borderId="0" xfId="0" applyNumberFormat="1" applyFill="1"/>
    <xf numFmtId="40" fontId="7" fillId="13" borderId="0" xfId="1" applyNumberFormat="1" applyFont="1" applyFill="1"/>
    <xf numFmtId="0" fontId="0" fillId="13" borderId="0" xfId="0" applyFill="1"/>
    <xf numFmtId="0" fontId="0" fillId="0" borderId="15" xfId="0" applyBorder="1"/>
    <xf numFmtId="0" fontId="0" fillId="0" borderId="16" xfId="0" applyBorder="1"/>
    <xf numFmtId="0" fontId="0" fillId="0" borderId="17" xfId="0" applyBorder="1"/>
    <xf numFmtId="0" fontId="31" fillId="0" borderId="0" xfId="0" applyFont="1" applyBorder="1" applyAlignment="1">
      <alignment horizontal="center"/>
    </xf>
    <xf numFmtId="0" fontId="23" fillId="0" borderId="0" xfId="0" applyFont="1" applyAlignment="1">
      <alignment horizontal="center"/>
    </xf>
    <xf numFmtId="0" fontId="0" fillId="0" borderId="18" xfId="0" applyBorder="1"/>
    <xf numFmtId="0" fontId="0" fillId="0" borderId="0" xfId="0" applyBorder="1"/>
    <xf numFmtId="0" fontId="0" fillId="0" borderId="19" xfId="0" applyBorder="1"/>
    <xf numFmtId="0" fontId="23" fillId="0" borderId="20" xfId="0" applyFont="1" applyBorder="1" applyAlignment="1">
      <alignment horizontal="center"/>
    </xf>
    <xf numFmtId="0" fontId="0" fillId="0" borderId="20" xfId="0" applyBorder="1"/>
    <xf numFmtId="0" fontId="23" fillId="0" borderId="20" xfId="0" applyFont="1" applyBorder="1"/>
    <xf numFmtId="38" fontId="0" fillId="0" borderId="20" xfId="0" applyNumberFormat="1" applyBorder="1"/>
    <xf numFmtId="0" fontId="0" fillId="0" borderId="21" xfId="0" applyBorder="1"/>
    <xf numFmtId="38" fontId="0" fillId="0" borderId="21" xfId="0" applyNumberFormat="1" applyBorder="1"/>
    <xf numFmtId="0" fontId="0" fillId="0" borderId="22" xfId="0" applyBorder="1"/>
    <xf numFmtId="38" fontId="0" fillId="0" borderId="22" xfId="0" applyNumberFormat="1" applyBorder="1"/>
    <xf numFmtId="0" fontId="23" fillId="0" borderId="23" xfId="0" applyFont="1" applyBorder="1"/>
    <xf numFmtId="0" fontId="23" fillId="0" borderId="24" xfId="0" applyFont="1" applyBorder="1"/>
    <xf numFmtId="38" fontId="23" fillId="0" borderId="24" xfId="0" applyNumberFormat="1" applyFont="1" applyBorder="1"/>
    <xf numFmtId="38" fontId="23" fillId="0" borderId="25" xfId="0" applyNumberFormat="1" applyFont="1" applyBorder="1"/>
    <xf numFmtId="38" fontId="23" fillId="0" borderId="23" xfId="0" applyNumberFormat="1" applyFont="1" applyBorder="1"/>
    <xf numFmtId="0" fontId="23" fillId="0" borderId="25" xfId="0" applyFont="1" applyBorder="1"/>
    <xf numFmtId="38" fontId="23" fillId="0" borderId="0" xfId="0" applyNumberFormat="1" applyFont="1"/>
    <xf numFmtId="0" fontId="23" fillId="0" borderId="26" xfId="0" applyFont="1" applyBorder="1"/>
    <xf numFmtId="0" fontId="23" fillId="0" borderId="27" xfId="0" applyFont="1" applyBorder="1"/>
    <xf numFmtId="38" fontId="23" fillId="0" borderId="27" xfId="0" applyNumberFormat="1" applyFont="1" applyBorder="1"/>
    <xf numFmtId="38" fontId="23" fillId="0" borderId="28" xfId="0" applyNumberFormat="1" applyFont="1" applyBorder="1"/>
    <xf numFmtId="38" fontId="23" fillId="0" borderId="26" xfId="0" applyNumberFormat="1" applyFont="1" applyBorder="1"/>
    <xf numFmtId="0" fontId="23" fillId="0" borderId="28" xfId="0" applyFont="1" applyBorder="1"/>
    <xf numFmtId="4" fontId="8" fillId="0" borderId="6" xfId="0" applyNumberFormat="1" applyFont="1" applyFill="1" applyBorder="1" applyAlignment="1">
      <alignment horizontal="right" vertical="top"/>
    </xf>
    <xf numFmtId="0" fontId="0" fillId="0" borderId="6" xfId="0" applyFill="1" applyBorder="1"/>
    <xf numFmtId="43" fontId="26" fillId="0" borderId="0" xfId="5" applyFont="1" applyFill="1" applyBorder="1" applyAlignment="1">
      <alignment horizontal="left"/>
    </xf>
    <xf numFmtId="38" fontId="0" fillId="5" borderId="20" xfId="0" applyNumberFormat="1" applyFill="1" applyBorder="1"/>
    <xf numFmtId="38" fontId="0" fillId="5" borderId="21" xfId="0" applyNumberFormat="1" applyFill="1" applyBorder="1"/>
    <xf numFmtId="0" fontId="4" fillId="0" borderId="0" xfId="0" applyFont="1" applyBorder="1" applyAlignment="1">
      <alignment horizontal="right" vertical="top"/>
    </xf>
    <xf numFmtId="0" fontId="4" fillId="0" borderId="4" xfId="0" applyFont="1" applyBorder="1" applyAlignment="1">
      <alignment horizontal="right" vertical="top"/>
    </xf>
    <xf numFmtId="0" fontId="4" fillId="0" borderId="2" xfId="0" applyFont="1" applyFill="1" applyBorder="1" applyAlignment="1">
      <alignment horizontal="right" vertical="top"/>
    </xf>
    <xf numFmtId="164" fontId="4" fillId="0" borderId="4" xfId="0" applyNumberFormat="1" applyFont="1" applyBorder="1" applyAlignment="1">
      <alignment horizontal="right" vertical="top"/>
    </xf>
    <xf numFmtId="0" fontId="0" fillId="0" borderId="0" xfId="0" applyBorder="1" applyAlignment="1">
      <alignment horizontal="center"/>
    </xf>
    <xf numFmtId="0" fontId="0" fillId="0" borderId="0" xfId="0" applyFont="1" applyBorder="1"/>
    <xf numFmtId="0" fontId="4" fillId="5" borderId="2" xfId="0" applyFont="1" applyFill="1" applyBorder="1" applyAlignment="1">
      <alignment horizontal="right" vertical="top"/>
    </xf>
    <xf numFmtId="43" fontId="0" fillId="0" borderId="0" xfId="3" pivotButton="1" applyFont="1"/>
    <xf numFmtId="43" fontId="0" fillId="0" borderId="0" xfId="3" applyFont="1"/>
    <xf numFmtId="0" fontId="0" fillId="5" borderId="2" xfId="0" applyFont="1" applyFill="1" applyBorder="1"/>
    <xf numFmtId="164" fontId="4" fillId="5" borderId="2" xfId="0" applyNumberFormat="1" applyFont="1" applyFill="1" applyBorder="1" applyAlignment="1">
      <alignment horizontal="right" vertical="top"/>
    </xf>
    <xf numFmtId="44" fontId="0" fillId="5" borderId="0" xfId="0" applyNumberFormat="1" applyFill="1"/>
    <xf numFmtId="40" fontId="0" fillId="5" borderId="0" xfId="0" applyNumberFormat="1" applyFill="1"/>
    <xf numFmtId="40" fontId="7" fillId="5" borderId="0" xfId="1" applyNumberFormat="1" applyFont="1" applyFill="1"/>
    <xf numFmtId="0" fontId="0" fillId="5" borderId="0" xfId="0" applyFill="1"/>
    <xf numFmtId="0" fontId="0" fillId="5" borderId="2" xfId="0" applyFill="1" applyBorder="1" applyAlignment="1">
      <alignment horizontal="right"/>
    </xf>
    <xf numFmtId="0" fontId="8" fillId="5" borderId="2" xfId="0" applyFont="1" applyFill="1" applyBorder="1" applyAlignment="1">
      <alignment horizontal="right" vertical="top"/>
    </xf>
    <xf numFmtId="0" fontId="0" fillId="5" borderId="2" xfId="0" applyFill="1" applyBorder="1"/>
    <xf numFmtId="0" fontId="12" fillId="5" borderId="7" xfId="0" applyFont="1" applyFill="1" applyBorder="1" applyAlignment="1">
      <alignment vertical="top"/>
    </xf>
    <xf numFmtId="0" fontId="12" fillId="5" borderId="0" xfId="0" applyFont="1" applyFill="1" applyBorder="1" applyAlignment="1">
      <alignment vertical="top"/>
    </xf>
    <xf numFmtId="0" fontId="12" fillId="5" borderId="0" xfId="0" applyFont="1" applyFill="1" applyBorder="1" applyAlignment="1">
      <alignment horizontal="center" vertical="top"/>
    </xf>
    <xf numFmtId="0" fontId="10" fillId="5" borderId="5" xfId="0" applyFont="1" applyFill="1" applyBorder="1" applyAlignment="1">
      <alignment vertical="top"/>
    </xf>
    <xf numFmtId="0" fontId="0" fillId="5" borderId="5" xfId="0" applyFill="1" applyBorder="1"/>
    <xf numFmtId="4" fontId="8" fillId="5" borderId="6" xfId="0" applyNumberFormat="1" applyFont="1" applyFill="1" applyBorder="1" applyAlignment="1">
      <alignment horizontal="right" vertical="top"/>
    </xf>
    <xf numFmtId="4" fontId="8" fillId="5" borderId="2" xfId="0" applyNumberFormat="1" applyFont="1" applyFill="1" applyBorder="1" applyAlignment="1">
      <alignment horizontal="right" vertical="top"/>
    </xf>
    <xf numFmtId="4" fontId="8" fillId="5" borderId="8" xfId="0" applyNumberFormat="1" applyFont="1" applyFill="1" applyBorder="1" applyAlignment="1">
      <alignment horizontal="right" vertical="top"/>
    </xf>
    <xf numFmtId="4" fontId="0" fillId="0" borderId="0" xfId="0" applyNumberFormat="1"/>
    <xf numFmtId="4" fontId="0" fillId="0" borderId="0" xfId="0" applyNumberFormat="1" applyFill="1"/>
    <xf numFmtId="4" fontId="13" fillId="5" borderId="0" xfId="0" applyNumberFormat="1" applyFont="1" applyFill="1" applyBorder="1" applyAlignment="1">
      <alignment horizontal="right" vertical="top"/>
    </xf>
    <xf numFmtId="0" fontId="0" fillId="0" borderId="0" xfId="0" applyNumberFormat="1"/>
    <xf numFmtId="166" fontId="0" fillId="0" borderId="0" xfId="4" applyNumberFormat="1" applyFont="1" applyAlignment="1">
      <alignment horizontal="center"/>
    </xf>
    <xf numFmtId="0" fontId="26" fillId="0" borderId="0" xfId="0" applyFont="1" applyFill="1" applyAlignment="1">
      <alignment horizontal="left"/>
    </xf>
    <xf numFmtId="4" fontId="0" fillId="0" borderId="6" xfId="0" applyNumberFormat="1" applyFill="1" applyBorder="1"/>
    <xf numFmtId="0" fontId="31" fillId="0" borderId="17" xfId="0" applyFont="1" applyBorder="1" applyAlignment="1">
      <alignment horizontal="center"/>
    </xf>
    <xf numFmtId="0" fontId="31" fillId="0" borderId="19" xfId="0" applyFont="1" applyBorder="1" applyAlignment="1">
      <alignment horizontal="center"/>
    </xf>
    <xf numFmtId="43" fontId="31" fillId="0" borderId="0" xfId="3" applyFont="1" applyBorder="1" applyAlignment="1">
      <alignment horizontal="center"/>
    </xf>
    <xf numFmtId="43" fontId="31" fillId="0" borderId="15" xfId="3" applyFont="1" applyBorder="1" applyAlignment="1">
      <alignment horizontal="center"/>
    </xf>
    <xf numFmtId="43" fontId="31" fillId="0" borderId="16" xfId="3" applyFont="1" applyBorder="1" applyAlignment="1">
      <alignment horizontal="center"/>
    </xf>
    <xf numFmtId="43" fontId="31" fillId="0" borderId="18" xfId="3" applyFont="1" applyBorder="1" applyAlignment="1">
      <alignment horizontal="center"/>
    </xf>
    <xf numFmtId="43" fontId="23" fillId="0" borderId="0" xfId="3" applyFont="1" applyBorder="1" applyAlignment="1">
      <alignment horizontal="center"/>
    </xf>
    <xf numFmtId="0" fontId="23" fillId="0" borderId="15" xfId="0" applyFont="1" applyBorder="1"/>
    <xf numFmtId="0" fontId="23" fillId="0" borderId="18" xfId="0" applyFont="1" applyBorder="1"/>
    <xf numFmtId="0" fontId="23" fillId="0" borderId="21" xfId="0" applyFont="1" applyBorder="1"/>
    <xf numFmtId="43" fontId="23" fillId="0" borderId="21" xfId="3" applyFont="1" applyBorder="1" applyAlignment="1">
      <alignment horizontal="center"/>
    </xf>
    <xf numFmtId="0" fontId="23" fillId="0" borderId="21" xfId="0" applyFont="1" applyBorder="1" applyAlignment="1">
      <alignment horizontal="center"/>
    </xf>
    <xf numFmtId="43" fontId="0" fillId="0" borderId="20" xfId="3" applyFont="1" applyBorder="1"/>
    <xf numFmtId="43" fontId="23" fillId="0" borderId="20" xfId="3" applyFont="1" applyBorder="1"/>
    <xf numFmtId="43" fontId="0" fillId="0" borderId="0" xfId="0" applyNumberFormat="1" applyFill="1"/>
    <xf numFmtId="167" fontId="30" fillId="0" borderId="0" xfId="5" applyNumberFormat="1" applyFont="1" applyAlignment="1">
      <alignment horizontal="center"/>
    </xf>
    <xf numFmtId="0" fontId="30" fillId="0" borderId="0" xfId="0" applyFont="1" applyAlignment="1"/>
    <xf numFmtId="43" fontId="31" fillId="0" borderId="15" xfId="3" applyFont="1" applyBorder="1" applyAlignment="1">
      <alignment horizontal="center"/>
    </xf>
    <xf numFmtId="43" fontId="31" fillId="0" borderId="16" xfId="3" applyFont="1" applyBorder="1" applyAlignment="1">
      <alignment horizontal="center"/>
    </xf>
    <xf numFmtId="43" fontId="31" fillId="0" borderId="17" xfId="3" applyFont="1" applyBorder="1" applyAlignment="1">
      <alignment horizontal="center"/>
    </xf>
    <xf numFmtId="43" fontId="31" fillId="0" borderId="18" xfId="3" applyFont="1" applyBorder="1" applyAlignment="1">
      <alignment horizontal="center"/>
    </xf>
    <xf numFmtId="43" fontId="31" fillId="0" borderId="0" xfId="3" applyFont="1" applyBorder="1" applyAlignment="1">
      <alignment horizontal="center"/>
    </xf>
    <xf numFmtId="43" fontId="31" fillId="0" borderId="19" xfId="3" applyFont="1" applyBorder="1" applyAlignment="1">
      <alignment horizontal="center"/>
    </xf>
    <xf numFmtId="0" fontId="31" fillId="0" borderId="15"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18" xfId="0" applyFont="1" applyBorder="1" applyAlignment="1">
      <alignment horizontal="center"/>
    </xf>
    <xf numFmtId="0" fontId="31" fillId="0" borderId="0" xfId="0" applyFont="1" applyBorder="1" applyAlignment="1">
      <alignment horizontal="center"/>
    </xf>
    <xf numFmtId="0" fontId="31" fillId="0" borderId="19" xfId="0" applyFont="1" applyBorder="1" applyAlignment="1">
      <alignment horizontal="center"/>
    </xf>
  </cellXfs>
  <cellStyles count="7">
    <cellStyle name="Comma" xfId="3" builtinId="3"/>
    <cellStyle name="Comma 2" xfId="5"/>
    <cellStyle name="Currency" xfId="1" builtinId="4"/>
    <cellStyle name="Currency 2" xfId="6"/>
    <cellStyle name="Normal" xfId="0" builtinId="0"/>
    <cellStyle name="Normal 2" xfId="2"/>
    <cellStyle name="Percent" xfId="4" builtinId="5"/>
  </cellStyles>
  <dxfs count="3">
    <dxf>
      <numFmt numFmtId="6" formatCode="#,##0_);[Red]\(#,##0\)"/>
    </dxf>
    <dxf>
      <numFmt numFmtId="6" formatCode="#,##0_);[Red]\(#,##0\)"/>
    </dxf>
    <dxf>
      <numFmt numFmtId="6" formatCode="#,##0_);[Red]\(#,##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pivotCacheDefinition" Target="pivotCache/pivotCacheDefinition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pivotCacheDefinition" Target="pivotCache/pivotCacheDefinition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Budgets\FY%2019-20\Tentative%20Budget\DO%20Stuff\Compiled%20Documents\2019-20%20DO%20Tentative%20Budget%20V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Budgets\FY%2019-20\Adopted%20Budget\DO%20Stuff\2019-20%20DO%20Adopted%20Budget%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Budgets\FY%2020-21\Tentative%20Budget\Premise\2020-21%20Budget%20Premise%20Tentative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yover"/>
      <sheetName val="Summary"/>
      <sheetName val="Analysis"/>
      <sheetName val="Non_Labor_Variance"/>
      <sheetName val="WC Rate Change"/>
      <sheetName val="GU001 Labor"/>
      <sheetName val="GU001_STRS_PERS"/>
      <sheetName val="19-20 DO Labor_Tentative"/>
      <sheetName val="Non_Labor_PT"/>
      <sheetName val="DO_Non_Labor"/>
      <sheetName val="Sheet1"/>
    </sheetNames>
    <sheetDataSet>
      <sheetData sheetId="0"/>
      <sheetData sheetId="1"/>
      <sheetData sheetId="2"/>
      <sheetData sheetId="3">
        <row r="200">
          <cell r="H200">
            <v>17075512</v>
          </cell>
          <cell r="I200">
            <v>16503407.57</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03 for Adopted"/>
      <sheetName val="Carryover"/>
      <sheetName val="Summary"/>
      <sheetName val="Analysis"/>
      <sheetName val="Non_Labor_Variance"/>
      <sheetName val="WC Rate Change"/>
      <sheetName val="GU001 Labor"/>
      <sheetName val="GU001_STRS_PERS"/>
      <sheetName val="Sheet2"/>
      <sheetName val="19-20 DO Labor_Tentative"/>
      <sheetName val="Non_Labor_PT"/>
      <sheetName val="DO_Non_Labor"/>
      <sheetName val="Sheet1"/>
    </sheetNames>
    <sheetDataSet>
      <sheetData sheetId="0" refreshError="1"/>
      <sheetData sheetId="1" refreshError="1"/>
      <sheetData sheetId="2">
        <row r="6">
          <cell r="B6">
            <v>544677.60014999995</v>
          </cell>
          <cell r="C6">
            <v>523168.09187640005</v>
          </cell>
          <cell r="D6">
            <v>793223.00180107495</v>
          </cell>
          <cell r="E6">
            <v>2753230.1626658994</v>
          </cell>
          <cell r="F6">
            <v>5002551.7964311</v>
          </cell>
          <cell r="G6">
            <v>3087728.5314991269</v>
          </cell>
          <cell r="H6">
            <v>419527.25827555003</v>
          </cell>
          <cell r="I6">
            <v>632597.88282585004</v>
          </cell>
        </row>
        <row r="67">
          <cell r="J67">
            <v>-914012</v>
          </cell>
        </row>
        <row r="72">
          <cell r="J72">
            <v>30260111.895525001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sis"/>
      <sheetName val="FTEs_Update"/>
      <sheetName val="Banked Load"/>
      <sheetName val="Banked Load DATA"/>
    </sheetNames>
    <sheetDataSet>
      <sheetData sheetId="0">
        <row r="48">
          <cell r="B48">
            <v>1388.4199999999998</v>
          </cell>
        </row>
        <row r="51">
          <cell r="B51">
            <v>108.05599442379182</v>
          </cell>
        </row>
      </sheetData>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I:\Budgets\FY%2019-20\Adopted%20Budget\DO%20Stuff\2019-20%20DO%20Adopted%20Budget%20V2.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I:\Budgets\FY%2019-20\Adopted%20Budget\DO%20Stuff\2019-20%20DO%20Adopted%20Budget%20V2.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Deborah Martin" refreshedDate="43861.47051446759" createdVersion="6" refreshedVersion="6" minRefreshableVersion="3" recordCount="176">
  <cacheSource type="worksheet">
    <worksheetSource ref="A9:AL185" sheet="20-21 DO_Labor_Tentative"/>
  </cacheSource>
  <cacheFields count="38">
    <cacheField name="POSITION2" numFmtId="0">
      <sharedItems/>
    </cacheField>
    <cacheField name="POSITION_TITLE" numFmtId="0">
      <sharedItems/>
    </cacheField>
    <cacheField name="ID" numFmtId="0">
      <sharedItems containsBlank="1"/>
    </cacheField>
    <cacheField name="NAME" numFmtId="0">
      <sharedItems containsBlank="1"/>
    </cacheField>
    <cacheField name="Grade" numFmtId="0">
      <sharedItems containsBlank="1" containsMixedTypes="1" containsNumber="1" containsInteger="1" minValue="435" maxValue="515"/>
    </cacheField>
    <cacheField name="Step" numFmtId="0">
      <sharedItems containsString="0" containsBlank="1" containsNumber="1" containsInteger="1" minValue="0" maxValue="15"/>
    </cacheField>
    <cacheField name="E-Class" numFmtId="0">
      <sharedItems containsBlank="1"/>
    </cacheField>
    <cacheField name="POSITION STATUS" numFmtId="0">
      <sharedItems/>
    </cacheField>
    <cacheField name="PBUD FTE" numFmtId="164">
      <sharedItems containsSemiMixedTypes="0" containsString="0" containsNumber="1" minValue="0" maxValue="1"/>
    </cacheField>
    <cacheField name="JOBS Appointment" numFmtId="0">
      <sharedItems containsString="0" containsBlank="1" containsNumber="1" minValue="47.5" maxValue="100"/>
    </cacheField>
    <cacheField name="JOBS FTE" numFmtId="0">
      <sharedItems containsString="0" containsBlank="1" containsNumber="1" minValue="0" maxValue="1"/>
    </cacheField>
    <cacheField name="FUND" numFmtId="0">
      <sharedItems count="12">
        <s v="RP634"/>
        <s v="GU001"/>
        <s v="CE035"/>
        <s v="MG100"/>
        <s v="MJ100"/>
        <s v="CE005"/>
        <s v="BF100"/>
        <s v="CE015"/>
        <s v="RP654"/>
        <s v="RP402"/>
        <s v="RP647"/>
        <s v="RP644"/>
      </sharedItems>
    </cacheField>
    <cacheField name="ORG" numFmtId="0">
      <sharedItems/>
    </cacheField>
    <cacheField name="OR" numFmtId="0">
      <sharedItems containsMixedTypes="1" containsNumber="1" containsInteger="1" minValue="10" maxValue="18" count="11">
        <n v="11"/>
        <n v="14"/>
        <n v="13"/>
        <n v="12"/>
        <n v="10"/>
        <n v="18"/>
        <n v="15"/>
        <n v="16"/>
        <s v="D0"/>
        <s v="R2"/>
        <s v="R0"/>
      </sharedItems>
    </cacheField>
    <cacheField name="ACCT" numFmtId="0">
      <sharedItems containsMixedTypes="1" containsNumber="1" containsInteger="1" minValue="1214" maxValue="2110"/>
    </cacheField>
    <cacheField name="PROG" numFmtId="0">
      <sharedItems containsMixedTypes="1" containsNumber="1" containsInteger="1" minValue="660010" maxValue="711001"/>
    </cacheField>
    <cacheField name="ACT" numFmtId="0">
      <sharedItems containsBlank="1"/>
    </cacheField>
    <cacheField name="LOC" numFmtId="0">
      <sharedItems containsBlank="1"/>
    </cacheField>
    <cacheField name="PERCENTAGE" numFmtId="164">
      <sharedItems containsSemiMixedTypes="0" containsString="0" containsNumber="1" minValue="0.1" maxValue="1"/>
    </cacheField>
    <cacheField name="Total Salary" numFmtId="0">
      <sharedItems containsString="0" containsBlank="1" containsNumber="1" minValue="0" maxValue="325000"/>
    </cacheField>
    <cacheField name="Salary by FOAPAL" numFmtId="164">
      <sharedItems containsSemiMixedTypes="0" containsString="0" containsNumber="1" minValue="0" maxValue="292500"/>
    </cacheField>
    <cacheField name="Benefits by FOAPAL" numFmtId="44">
      <sharedItems containsSemiMixedTypes="0" containsString="0" containsNumber="1" minValue="0" maxValue="121066.9425"/>
    </cacheField>
    <cacheField name="Total Compensation by FOAPAL" numFmtId="164">
      <sharedItems containsSemiMixedTypes="0" containsString="0" containsNumber="1" minValue="0" maxValue="413566.9425"/>
    </cacheField>
    <cacheField name="Vision - 490" numFmtId="40">
      <sharedItems containsString="0" containsBlank="1" containsNumber="1" minValue="22.32" maxValue="223.2"/>
    </cacheField>
    <cacheField name="Life - 491" numFmtId="40">
      <sharedItems containsString="0" containsBlank="1" containsNumber="1" minValue="8.58" maxValue="85.8"/>
    </cacheField>
    <cacheField name="Health - 331" numFmtId="40">
      <sharedItems containsString="0" containsBlank="1" containsNumber="1" minValue="1612.8000000000002" maxValue="16128"/>
    </cacheField>
    <cacheField name="Dental - 493" numFmtId="40">
      <sharedItems containsString="0" containsBlank="1" containsNumber="1" minValue="1344.6999999999998" maxValue="1345.6"/>
    </cacheField>
    <cacheField name="CELL ALLOW - CEP" numFmtId="40">
      <sharedItems containsString="0" containsBlank="1" containsNumber="1" containsInteger="1" minValue="180" maxValue="420"/>
    </cacheField>
    <cacheField name="OPEB-ARC - 485" numFmtId="40">
      <sharedItems containsSemiMixedTypes="0" containsString="0" containsNumber="1" minValue="0" maxValue="5733"/>
    </cacheField>
    <cacheField name="Def Ben - 519" numFmtId="40">
      <sharedItems containsString="0" containsBlank="1" containsNumber="1" minValue="1858.9125599999998" maxValue="1858.9125599999998"/>
    </cacheField>
    <cacheField name="Medicar - 906" numFmtId="40">
      <sharedItems containsSemiMixedTypes="0" containsString="0" containsNumber="1" minValue="0" maxValue="4241.25"/>
    </cacheField>
    <cacheField name="W/C - 912" numFmtId="40">
      <sharedItems containsSemiMixedTypes="0" containsString="0" containsNumber="1" minValue="0" maxValue="2856.2624999999998"/>
    </cacheField>
    <cacheField name="403B Acct" numFmtId="40">
      <sharedItems containsString="0" containsBlank="1" containsNumber="1" containsInteger="1" minValue="1950" maxValue="17550"/>
    </cacheField>
    <cacheField name="LTD - 913" numFmtId="40">
      <sharedItems containsSemiMixedTypes="0" containsString="0" containsNumber="1" minValue="0" maxValue="653.40000000000009"/>
    </cacheField>
    <cacheField name="Unempl - 914" numFmtId="40">
      <sharedItems containsSemiMixedTypes="0" containsString="0" containsNumber="1" minValue="0" maxValue="146.25"/>
    </cacheField>
    <cacheField name="STRS - 930" numFmtId="0">
      <sharedItems containsString="0" containsBlank="1" containsNumber="1" minValue="0" maxValue="35970.7212"/>
    </cacheField>
    <cacheField name="OASDI - 994" numFmtId="40">
      <sharedItems containsString="0" containsBlank="1" containsNumber="1" minValue="0" maxValue="8239.7999999999993"/>
    </cacheField>
    <cacheField name="PERS - 999" numFmtId="40">
      <sharedItems containsString="0" containsBlank="1" containsNumber="1" minValue="0" maxValue="66397.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eborah Martin" refreshedDate="43865.632342592595" createdVersion="6" refreshedVersion="6" minRefreshableVersion="3" recordCount="362">
  <cacheSource type="worksheet">
    <worksheetSource ref="A4:Q366" sheet="DO_Non-Labor Tentative"/>
  </cacheSource>
  <cacheFields count="17">
    <cacheField name=" Fund" numFmtId="0">
      <sharedItems count="1">
        <s v="GU001"/>
      </sharedItems>
    </cacheField>
    <cacheField name="Org Level 3" numFmtId="0">
      <sharedItems containsSemiMixedTypes="0" containsString="0" containsNumber="1" containsInteger="1" minValue="10" maxValue="15"/>
    </cacheField>
    <cacheField name="Dept" numFmtId="0">
      <sharedItems count="8">
        <s v="IR"/>
        <s v="Ed Srvs"/>
        <s v="Bus Srvs"/>
        <s v="HR"/>
        <s v="IT"/>
        <s v="Dist Oper"/>
        <s v="Chancellor/BOT"/>
        <s v="Legal"/>
      </sharedItems>
    </cacheField>
    <cacheField name="Org Code " numFmtId="0">
      <sharedItems/>
    </cacheField>
    <cacheField name=" Org Description" numFmtId="0">
      <sharedItems/>
    </cacheField>
    <cacheField name=" Account" numFmtId="0">
      <sharedItems count="86">
        <s v="4211"/>
        <s v="4313"/>
        <s v="5119"/>
        <s v="5220"/>
        <s v="5221"/>
        <s v="5230"/>
        <s v="5300"/>
        <s v="5650"/>
        <s v="6412"/>
        <s v="7201"/>
        <s v="2394"/>
        <s v="4310"/>
        <s v="5209"/>
        <s v="5671"/>
        <s v="5860"/>
        <s v="6412FA"/>
        <s v="2392"/>
        <s v="2399"/>
        <s v="5220DT"/>
        <s v="5683"/>
        <s v="5691"/>
        <s v="5731"/>
        <s v="5740"/>
        <s v="5790"/>
        <s v="5820"/>
        <s v="5830"/>
        <s v="5831"/>
        <s v="5835"/>
        <s v="5838"/>
        <s v="5880"/>
        <s v="5890"/>
        <s v="5895"/>
        <s v="5911"/>
        <s v="6414"/>
        <s v="6414FA"/>
        <s v="6419"/>
        <s v="6419FA"/>
        <s v="7205"/>
        <s v="7910"/>
        <s v="2393"/>
        <s v="4315"/>
        <s v="5407"/>
        <s v="5684"/>
        <s v="5690"/>
        <s v="6413FA"/>
        <s v="2199"/>
        <s v="5570"/>
        <s v="5602"/>
        <s v="5870"/>
        <s v="5111"/>
        <s v="5733"/>
        <s v="5400"/>
        <s v="5406"/>
        <s v="5700"/>
        <s v="7110"/>
        <s v="7111"/>
        <s v="7312"/>
        <s v="4312"/>
        <s v="5652"/>
        <s v="5685"/>
        <s v="5869"/>
        <s v="5603"/>
        <s v="5686"/>
        <s v="5581"/>
        <s v="5583"/>
        <s v="6210C"/>
        <s v="1419"/>
        <s v="5212"/>
        <s v="5861"/>
        <s v="5150"/>
        <s v="4321"/>
        <s v="5530"/>
        <s v="5540"/>
        <s v="5550"/>
        <s v="5590"/>
        <s v="5608"/>
        <s v="5681"/>
        <s v="6120"/>
        <s v="5118"/>
        <s v="5720"/>
        <s v="5810"/>
        <s v="5813"/>
        <s v="5840"/>
        <s v="5891"/>
        <s v="5560"/>
        <s v="5520"/>
      </sharedItems>
    </cacheField>
    <cacheField name=" Account Description" numFmtId="0">
      <sharedItems count="84">
        <s v="Non-Library/Magazines/Bks/Prdcls"/>
        <s v="Non-Inst Supplies &amp; Materials"/>
        <s v="Oth Non-Inst Consulting Services"/>
        <s v="Employee Travel"/>
        <s v="(Local) Online Training/Webinar"/>
        <s v="Food/Meetings"/>
        <s v="Institutional Dues/Memberships"/>
        <s v="Software Licensing/Maintenance Svcs"/>
        <s v="Computer/Technology Equipment"/>
        <s v="Intrafund Transfers Out"/>
        <s v="Non-Admin Non-Instr Prof Expt"/>
        <s v="Inst Supplies &amp; Materials"/>
        <s v="Non-Employee Travel"/>
        <s v="Equip Maint Agreements"/>
        <s v="General Advertising"/>
        <s v="Computer/Tech Equipment"/>
        <s v="Non-Inst Students"/>
        <s v="Cls Oth - Temp"/>
        <s v="Employee Travel DO"/>
        <s v="Building Maintenance"/>
        <s v="Other Maintenance Contracts"/>
        <s v="Attorney Fees - Oth"/>
        <s v="Settlement Expense"/>
        <s v="Other Professional Fees"/>
        <s v="Postage/Express Overnight Svcs"/>
        <s v="Bank Charges"/>
        <s v="Credit Card Expense"/>
        <s v="Bad Debt Expense"/>
        <s v="Collection Services"/>
        <s v="Taxes - Licenses &amp; Permits"/>
        <s v="Other Services &amp; Expenses"/>
        <s v="Prior Periods Adjustments"/>
        <s v="Indirect Cost(Reimbursement)"/>
        <s v="Furniture"/>
        <s v="Other Equipment"/>
        <s v="Intrafund Transfers In"/>
        <s v="Unrestricted"/>
        <s v="Class Non-Instr Overtime"/>
        <s v="Maint &amp; Repairs Supplies"/>
        <s v="Insurance Deductibles"/>
        <s v="Vehicle Repairs &amp; Maintenance"/>
        <s v="Other Maintenance/Repairs"/>
        <s v="Autos and Busses"/>
        <s v="Classified Salary Abatement"/>
        <s v="Pest Control"/>
        <s v="Short Term Rental-Veh &amp; Equip"/>
        <s v="Cash Over - Short"/>
        <s v="Collection Fees"/>
        <s v="Legal Advertising"/>
        <s v="Comprehensive/Liab/Prpty/Auto Ins)"/>
        <s v="Student Insurance"/>
        <s v="Annual Fiscal Audit"/>
        <s v="Debt Reduction"/>
        <s v="Debt Interest &amp; Other Charges"/>
        <s v="Interfund Transfers - Out"/>
        <s v="All Computer Software"/>
        <s v="IT Cloud Services"/>
        <s v="Computer Hardware Maint Agreements"/>
        <s v="Comp Ticket Expense"/>
        <s v="Rental of Facilities"/>
        <s v="Oth Equipment Maint Agreements"/>
        <s v="Telephone Services"/>
        <s v="Data Communication Services"/>
        <s v="Buildings Construction - C"/>
        <s v="Acad Emp - Non-Inst Non Cont"/>
        <s v="Student Travel"/>
        <s v="Printing/Duplicating Service"/>
        <s v="Cont Instruction"/>
        <s v="Fuel - Lubricants"/>
        <s v="Light - Electricity"/>
        <s v="Water - Sanitation"/>
        <s v="Disposal Services"/>
        <s v="Other Utilities"/>
        <s v="Oper/Lease Cntrcts-ie Cars-Copiers"/>
        <s v="Grounds Maintenance"/>
        <s v="Site Improvement"/>
        <s v="Cont Security Services"/>
        <s v="Trustee Election"/>
        <s v="Fingerprinting Services"/>
        <s v="Physical Examinations/Tests"/>
        <s v="Interest - Current Debt"/>
        <s v="Settlement Clearing Account"/>
        <s v="Hazardous Waste Disposal"/>
        <s v="Natural Gas/LPG"/>
      </sharedItems>
    </cacheField>
    <cacheField name=" Program" numFmtId="0">
      <sharedItems/>
    </cacheField>
    <cacheField name=" Activity" numFmtId="0">
      <sharedItems containsBlank="1"/>
    </cacheField>
    <cacheField name=" Location" numFmtId="0">
      <sharedItems containsBlank="1"/>
    </cacheField>
    <cacheField name="2018 Adopt Bud" numFmtId="0">
      <sharedItems containsString="0" containsBlank="1" containsNumber="1" minValue="-25568732" maxValue="26896030.27"/>
    </cacheField>
    <cacheField name="2018 Actual" numFmtId="0">
      <sharedItems containsString="0" containsBlank="1" containsNumber="1" minValue="-87396.38" maxValue="4736180.5"/>
    </cacheField>
    <cacheField name="2019 Adopt Bud" numFmtId="0">
      <sharedItems containsString="0" containsBlank="1" containsNumber="1" minValue="-27864815.079999998" maxValue="25730328.719999999"/>
    </cacheField>
    <cacheField name="2019 Actual" numFmtId="0">
      <sharedItems containsString="0" containsBlank="1" containsNumber="1" minValue="-77442.429999999993" maxValue="4676381"/>
    </cacheField>
    <cacheField name="2020 Adopted Bud" numFmtId="0">
      <sharedItems containsString="0" containsBlank="1" containsNumber="1" minValue="-29346100" maxValue="20585678.079999998"/>
    </cacheField>
    <cacheField name="2020 Actual" numFmtId="0">
      <sharedItems containsString="0" containsBlank="1" containsNumber="1" minValue="-2" maxValue="531745.48"/>
    </cacheField>
    <cacheField name="2021 Budget Request" numFmtId="0">
      <sharedItems containsString="0" containsBlank="1" containsNumber="1" minValue="-275511" maxValue="454596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eborah Martin" refreshedDate="43861.497025115743" createdVersion="6" refreshedVersion="6" minRefreshableVersion="3" recordCount="165">
  <cacheSource type="worksheet">
    <worksheetSource ref="A7:AM172" sheet="19-20 DO Labor_Tentative" r:id="rId2"/>
  </cacheSource>
  <cacheFields count="39">
    <cacheField name="POSITION2" numFmtId="0">
      <sharedItems/>
    </cacheField>
    <cacheField name="POSITION_TITLE" numFmtId="0">
      <sharedItems containsBlank="1"/>
    </cacheField>
    <cacheField name="ID" numFmtId="0">
      <sharedItems containsBlank="1"/>
    </cacheField>
    <cacheField name="NAME" numFmtId="0">
      <sharedItems containsBlank="1"/>
    </cacheField>
    <cacheField name="Grade" numFmtId="0">
      <sharedItems containsBlank="1" containsMixedTypes="1" containsNumber="1" containsInteger="1" minValue="2" maxValue="515"/>
    </cacheField>
    <cacheField name="Step" numFmtId="0">
      <sharedItems containsString="0" containsBlank="1" containsNumber="1" containsInteger="1" minValue="0" maxValue="15"/>
    </cacheField>
    <cacheField name="E-Class" numFmtId="0">
      <sharedItems containsBlank="1"/>
    </cacheField>
    <cacheField name="POSITION STATUS" numFmtId="0">
      <sharedItems containsBlank="1"/>
    </cacheField>
    <cacheField name="PBUD FTE" numFmtId="0">
      <sharedItems containsString="0" containsBlank="1" containsNumber="1" containsInteger="1" minValue="0" maxValue="1"/>
    </cacheField>
    <cacheField name="JOBS Appointment %" numFmtId="0">
      <sharedItems containsString="0" containsBlank="1" containsNumber="1" minValue="47.5" maxValue="100"/>
    </cacheField>
    <cacheField name="JOBS FTE" numFmtId="0">
      <sharedItems containsString="0" containsBlank="1" containsNumber="1" minValue="0" maxValue="1"/>
    </cacheField>
    <cacheField name="FUND" numFmtId="0">
      <sharedItems count="11">
        <s v="RP634"/>
        <s v="GU001"/>
        <s v="CE035"/>
        <s v="CE005"/>
        <s v="MG100"/>
        <s v="MJ100"/>
        <s v="BF100"/>
        <s v="CE015"/>
        <s v="RP402"/>
        <s v="RP647"/>
        <s v="RP644"/>
      </sharedItems>
    </cacheField>
    <cacheField name="ORG" numFmtId="0">
      <sharedItems count="34">
        <s v="11BAE4"/>
        <s v="11BWD1"/>
        <s v="D01CO2"/>
        <s v="11BBC3"/>
        <s v="140HR0"/>
        <s v="117ETP"/>
        <s v="133II0"/>
        <s v="132EA0"/>
        <s v="122BS3"/>
        <s v="122BS4"/>
        <s v="122BS6"/>
        <s v="122BS7"/>
        <s v="131IS0"/>
        <s v="130IT0"/>
        <s v="145HR4"/>
        <s v="145HR3"/>
        <s v="10AIR1"/>
        <s v="18F000"/>
        <s v="145HR5"/>
        <s v="122BS5"/>
        <s v="11BCR1"/>
        <s v="122BS2"/>
        <s v="140HR8"/>
        <s v="140HR6"/>
        <s v="110ES1"/>
        <s v="120BS0"/>
        <s v="150LE0"/>
        <s v="R00CO1"/>
        <s v="R20BS1"/>
        <s v="11BBC6"/>
        <s v="160OP0"/>
        <s v="11BA02"/>
        <s v="11BA01"/>
        <s v="R01BT1"/>
      </sharedItems>
    </cacheField>
    <cacheField name="OR" numFmtId="0">
      <sharedItems containsMixedTypes="1" containsNumber="1" containsInteger="1" minValue="10" maxValue="18" count="11">
        <n v="11"/>
        <s v="D0"/>
        <n v="14"/>
        <n v="13"/>
        <n v="12"/>
        <n v="10"/>
        <n v="18"/>
        <n v="15"/>
        <s v="R0"/>
        <s v="R2"/>
        <n v="16"/>
      </sharedItems>
    </cacheField>
    <cacheField name="ACCT" numFmtId="0">
      <sharedItems containsMixedTypes="1" containsNumber="1" containsInteger="1" minValue="1214" maxValue="2110" count="8">
        <s v="2191"/>
        <s v="1251"/>
        <s v="2110"/>
        <s v="2190"/>
        <s v="1214"/>
        <n v="1214"/>
        <s v="2399"/>
        <n v="2110"/>
      </sharedItems>
    </cacheField>
    <cacheField name="PROG" numFmtId="0">
      <sharedItems containsMixedTypes="1" containsNumber="1" containsInteger="1" minValue="660010" maxValue="711001"/>
    </cacheField>
    <cacheField name="ACT" numFmtId="0">
      <sharedItems containsBlank="1"/>
    </cacheField>
    <cacheField name="LOC" numFmtId="0">
      <sharedItems containsBlank="1"/>
    </cacheField>
    <cacheField name="PERCENTAGE" numFmtId="166">
      <sharedItems containsSemiMixedTypes="0" containsString="0" containsNumber="1" minValue="0.1" maxValue="1"/>
    </cacheField>
    <cacheField name="Total Salary" numFmtId="0">
      <sharedItems containsString="0" containsBlank="1" containsNumber="1" minValue="0" maxValue="278910"/>
    </cacheField>
    <cacheField name="Salary by FOAPAL" numFmtId="44">
      <sharedItems containsSemiMixedTypes="0" containsString="0" containsNumber="1" minValue="0" maxValue="251019"/>
    </cacheField>
    <cacheField name="Benefits by FOAPAL" numFmtId="44">
      <sharedItems containsSemiMixedTypes="0" containsString="0" containsNumber="1" minValue="0" maxValue="102416.86793499999"/>
    </cacheField>
    <cacheField name="Total Compensation by FOAPAL" numFmtId="44">
      <sharedItems containsSemiMixedTypes="0" containsString="0" containsNumber="1" minValue="0" maxValue="353435.86793499999"/>
    </cacheField>
    <cacheField name="Vision - 490" numFmtId="44">
      <sharedItems containsString="0" containsBlank="1" containsNumber="1" minValue="22.32" maxValue="223.2"/>
    </cacheField>
    <cacheField name="Life - 491" numFmtId="44">
      <sharedItems containsString="0" containsBlank="1" containsNumber="1" minValue="0" maxValue="85.8"/>
    </cacheField>
    <cacheField name="Health - 331" numFmtId="44">
      <sharedItems containsString="0" containsBlank="1" containsNumber="1" minValue="0" maxValue="16128"/>
    </cacheField>
    <cacheField name="Dental - 493" numFmtId="44">
      <sharedItems containsString="0" containsBlank="1" containsNumber="1" minValue="0" maxValue="1344.6"/>
    </cacheField>
    <cacheField name="CELL ALLOW - CEP" numFmtId="44">
      <sharedItems containsString="0" containsBlank="1" containsNumber="1" containsInteger="1" minValue="180" maxValue="900"/>
    </cacheField>
    <cacheField name="OPEB-ARC - 485" numFmtId="44">
      <sharedItems containsSemiMixedTypes="0" containsString="0" containsNumber="1" minValue="0" maxValue="4919.9723999999997"/>
    </cacheField>
    <cacheField name="Def Ben - 519" numFmtId="0">
      <sharedItems containsString="0" containsBlank="1" containsNumber="1" minValue="133.19999999999999" maxValue="838.80009174999998"/>
    </cacheField>
    <cacheField name="Medicar - 906" numFmtId="44">
      <sharedItems containsSemiMixedTypes="0" containsString="0" containsNumber="1" minValue="0" maxValue="3639.7755000000002"/>
    </cacheField>
    <cacheField name="W/C - 912" numFmtId="44">
      <sharedItems containsSemiMixedTypes="0" containsString="0" containsNumber="1" minValue="0" maxValue="2451.2005349999999"/>
    </cacheField>
    <cacheField name="403B Acct" numFmtId="44">
      <sharedItems containsString="0" containsBlank="1" containsNumber="1" minValue="1673.46" maxValue="15061.14"/>
    </cacheField>
    <cacheField name="LTD - 913" numFmtId="44">
      <sharedItems containsSemiMixedTypes="0" containsString="0" containsNumber="1" minValue="0" maxValue="653.40000000000009"/>
    </cacheField>
    <cacheField name="Unempl - 914" numFmtId="44">
      <sharedItems containsSemiMixedTypes="0" containsString="0" containsNumber="1" minValue="0" maxValue="125.5095"/>
    </cacheField>
    <cacheField name="STRS - 930" numFmtId="0">
      <sharedItems containsString="0" containsBlank="1" containsNumber="1" minValue="0" maxValue="32613.961320000006" count="12">
        <m/>
        <n v="10688.802293020863"/>
        <n v="6862.1191923679926"/>
        <n v="32613.961320000006"/>
        <n v="14392.269720000002"/>
        <n v="3898.3116523176009"/>
        <n v="4069.502111707201"/>
        <n v="4574.7460064304014"/>
        <n v="0"/>
        <n v="2137.7604639783608"/>
        <n v="1733.8573099198802"/>
        <n v="4171.2397898976005"/>
      </sharedItems>
    </cacheField>
    <cacheField name="OASDI - 994" numFmtId="44">
      <sharedItems containsString="0" containsBlank="1" containsNumber="1" minValue="0" maxValue="8239.7999999999993"/>
    </cacheField>
    <cacheField name="PERS - 999" numFmtId="44">
      <sharedItems containsString="0" containsBlank="1" containsNumber="1" minValue="0" maxValue="52211.95" count="90">
        <n v="5588.131550000001"/>
        <n v="7344.9933100000007"/>
        <n v="17006.005300000001"/>
        <n v="11455.66229"/>
        <m/>
        <n v="0"/>
        <n v="22871.189770000001"/>
        <n v="21769.132370000003"/>
        <n v="15791.77216"/>
        <n v="8517.9411600000003"/>
        <n v="9637.2518199999995"/>
        <n v="10637.73011"/>
        <n v="8949.1564300000009"/>
        <n v="11742.07271"/>
        <n v="8310.1790500000006"/>
        <n v="12035.6165"/>
        <n v="9878.1867600000005"/>
        <n v="18771.438530000003"/>
        <n v="15406.613520000001"/>
        <n v="20214.8004"/>
        <n v="22313.34881"/>
        <n v="14306.549760000002"/>
        <n v="19721.742890000001"/>
        <n v="16591.23559"/>
        <n v="12961.029910000001"/>
        <n v="10378.277170000001"/>
        <n v="7909.74503"/>
        <n v="6654.1911400000008"/>
        <n v="3006.1648400000004"/>
        <n v="12024.659360000001"/>
        <n v="2723.4398959999999"/>
        <n v="10893.759583999999"/>
        <n v="17431.15494"/>
        <n v="16186.571980000001"/>
        <n v="6333.5578800000003"/>
        <n v="15030.824200000001"/>
        <n v="6388.4558699999998"/>
        <n v="2129.4852900000001"/>
        <n v="10125.14399"/>
        <n v="1141.2"/>
        <n v="7344.9952800000001"/>
        <n v="3341.2975167"/>
        <n v="3442.5489566000001"/>
        <n v="12336.51036"/>
        <n v="11742.082560000001"/>
        <n v="13957.623360000001"/>
        <n v="4466.04373175"/>
        <n v="17866.930760000003"/>
        <n v="4818.6259099999997"/>
        <n v="15230.464"/>
        <n v="16357.018350000002"/>
        <n v="14858.98898"/>
        <n v="13461.51038"/>
        <n v="14818.651260000001"/>
        <n v="18055.08743"/>
        <n v="52211.95"/>
        <n v="5801.33"/>
        <n v="34890.08885"/>
        <n v="21512.474860000002"/>
        <n v="27324.244750000002"/>
        <n v="37572.809240000002"/>
        <n v="23561.609760000003"/>
        <n v="18550.14055"/>
        <n v="20475.8845"/>
        <n v="4302.4949720000004"/>
        <n v="17209.979888000002"/>
        <n v="15568.846959999999"/>
        <n v="18097.69656"/>
        <n v="19013.89431"/>
        <n v="21788.4758"/>
        <n v="20136.851440000002"/>
        <n v="40461.806360000002"/>
        <n v="4410.057366"/>
        <n v="17640.229464"/>
        <n v="17656.29048"/>
        <n v="11025.143415"/>
        <n v="27871.935088000002"/>
        <n v="6967.9837720000005"/>
        <n v="23899.841030000003"/>
        <n v="9275.070275"/>
        <n v="17225.64848"/>
        <n v="12325.830005"/>
        <n v="26547.142790000002"/>
        <n v="38512.130850000001"/>
        <n v="22635.00647"/>
        <n v="3361.1021040000005"/>
        <n v="13444.408416000002"/>
        <n v="16940.433850000001"/>
        <n v="24150.651580000002"/>
        <n v="14104.607030000001"/>
      </sharedItems>
    </cacheField>
    <cacheField name="PERS - 9992" numFmtId="44">
      <sharedItems containsString="0" containsBlank="1" containsNumber="1" minValue="0" maxValue="52211.951999999997"/>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Deborah Martin" refreshedDate="43861.497025115743" createdVersion="6" refreshedVersion="6" minRefreshableVersion="3" recordCount="165">
  <cacheSource type="worksheet">
    <worksheetSource ref="A7:AM172" sheet="19-20 DO Labor_Tentative" r:id="rId2"/>
  </cacheSource>
  <cacheFields count="39">
    <cacheField name="POSITION2" numFmtId="0">
      <sharedItems/>
    </cacheField>
    <cacheField name="POSITION_TITLE" numFmtId="0">
      <sharedItems containsBlank="1"/>
    </cacheField>
    <cacheField name="ID" numFmtId="0">
      <sharedItems containsBlank="1"/>
    </cacheField>
    <cacheField name="NAME" numFmtId="0">
      <sharedItems containsBlank="1"/>
    </cacheField>
    <cacheField name="Grade" numFmtId="0">
      <sharedItems containsBlank="1" containsMixedTypes="1" containsNumber="1" containsInteger="1" minValue="2" maxValue="515"/>
    </cacheField>
    <cacheField name="Step" numFmtId="0">
      <sharedItems containsString="0" containsBlank="1" containsNumber="1" containsInteger="1" minValue="0" maxValue="15"/>
    </cacheField>
    <cacheField name="E-Class" numFmtId="0">
      <sharedItems containsBlank="1"/>
    </cacheField>
    <cacheField name="POSITION STATUS" numFmtId="0">
      <sharedItems containsBlank="1"/>
    </cacheField>
    <cacheField name="PBUD FTE" numFmtId="0">
      <sharedItems containsString="0" containsBlank="1" containsNumber="1" containsInteger="1" minValue="0" maxValue="1"/>
    </cacheField>
    <cacheField name="JOBS Appointment %" numFmtId="0">
      <sharedItems containsString="0" containsBlank="1" containsNumber="1" minValue="47.5" maxValue="100"/>
    </cacheField>
    <cacheField name="JOBS FTE" numFmtId="0">
      <sharedItems containsString="0" containsBlank="1" containsNumber="1" minValue="0" maxValue="1"/>
    </cacheField>
    <cacheField name="FUND" numFmtId="0">
      <sharedItems count="11">
        <s v="RP634"/>
        <s v="GU001"/>
        <s v="CE035"/>
        <s v="CE005"/>
        <s v="MG100"/>
        <s v="MJ100"/>
        <s v="BF100"/>
        <s v="CE015"/>
        <s v="RP402"/>
        <s v="RP647"/>
        <s v="RP644"/>
      </sharedItems>
    </cacheField>
    <cacheField name="ORG" numFmtId="0">
      <sharedItems count="34">
        <s v="11BAE4"/>
        <s v="11BWD1"/>
        <s v="D01CO2"/>
        <s v="11BBC3"/>
        <s v="140HR0"/>
        <s v="117ETP"/>
        <s v="133II0"/>
        <s v="132EA0"/>
        <s v="122BS3"/>
        <s v="122BS4"/>
        <s v="122BS6"/>
        <s v="122BS7"/>
        <s v="131IS0"/>
        <s v="130IT0"/>
        <s v="145HR4"/>
        <s v="145HR3"/>
        <s v="10AIR1"/>
        <s v="18F000"/>
        <s v="145HR5"/>
        <s v="122BS5"/>
        <s v="11BCR1"/>
        <s v="122BS2"/>
        <s v="140HR8"/>
        <s v="140HR6"/>
        <s v="110ES1"/>
        <s v="120BS0"/>
        <s v="150LE0"/>
        <s v="R00CO1"/>
        <s v="R20BS1"/>
        <s v="11BBC6"/>
        <s v="160OP0"/>
        <s v="11BA02"/>
        <s v="11BA01"/>
        <s v="R01BT1"/>
      </sharedItems>
    </cacheField>
    <cacheField name="OR" numFmtId="0">
      <sharedItems containsMixedTypes="1" containsNumber="1" containsInteger="1" minValue="10" maxValue="18" count="11">
        <n v="11"/>
        <s v="D0"/>
        <n v="14"/>
        <n v="13"/>
        <n v="12"/>
        <n v="10"/>
        <n v="18"/>
        <n v="15"/>
        <s v="R0"/>
        <s v="R2"/>
        <n v="16"/>
      </sharedItems>
    </cacheField>
    <cacheField name="ACCT" numFmtId="0">
      <sharedItems containsMixedTypes="1" containsNumber="1" containsInteger="1" minValue="1214" maxValue="2110" count="8">
        <s v="2191"/>
        <s v="1251"/>
        <s v="2110"/>
        <s v="2190"/>
        <s v="1214"/>
        <n v="1214"/>
        <s v="2399"/>
        <n v="2110"/>
      </sharedItems>
    </cacheField>
    <cacheField name="PROG" numFmtId="0">
      <sharedItems containsMixedTypes="1" containsNumber="1" containsInteger="1" minValue="660010" maxValue="711001"/>
    </cacheField>
    <cacheField name="ACT" numFmtId="0">
      <sharedItems containsBlank="1"/>
    </cacheField>
    <cacheField name="LOC" numFmtId="0">
      <sharedItems containsBlank="1"/>
    </cacheField>
    <cacheField name="PERCENTAGE" numFmtId="166">
      <sharedItems containsSemiMixedTypes="0" containsString="0" containsNumber="1" minValue="0.1" maxValue="1"/>
    </cacheField>
    <cacheField name="Total Salary" numFmtId="0">
      <sharedItems containsString="0" containsBlank="1" containsNumber="1" minValue="0" maxValue="278910"/>
    </cacheField>
    <cacheField name="Salary by FOAPAL" numFmtId="44">
      <sharedItems containsSemiMixedTypes="0" containsString="0" containsNumber="1" minValue="0" maxValue="251019"/>
    </cacheField>
    <cacheField name="Benefits by FOAPAL" numFmtId="44">
      <sharedItems containsSemiMixedTypes="0" containsString="0" containsNumber="1" minValue="0" maxValue="102416.86793499999"/>
    </cacheField>
    <cacheField name="Total Compensation by FOAPAL" numFmtId="44">
      <sharedItems containsSemiMixedTypes="0" containsString="0" containsNumber="1" minValue="0" maxValue="353435.86793499999"/>
    </cacheField>
    <cacheField name="Vision - 490" numFmtId="44">
      <sharedItems containsString="0" containsBlank="1" containsNumber="1" minValue="22.32" maxValue="223.2"/>
    </cacheField>
    <cacheField name="Life - 491" numFmtId="44">
      <sharedItems containsString="0" containsBlank="1" containsNumber="1" minValue="0" maxValue="85.8"/>
    </cacheField>
    <cacheField name="Health - 331" numFmtId="44">
      <sharedItems containsString="0" containsBlank="1" containsNumber="1" minValue="0" maxValue="16128"/>
    </cacheField>
    <cacheField name="Dental - 493" numFmtId="44">
      <sharedItems containsString="0" containsBlank="1" containsNumber="1" minValue="0" maxValue="1344.6"/>
    </cacheField>
    <cacheField name="CELL ALLOW - CEP" numFmtId="44">
      <sharedItems containsString="0" containsBlank="1" containsNumber="1" containsInteger="1" minValue="180" maxValue="900"/>
    </cacheField>
    <cacheField name="OPEB-ARC - 485" numFmtId="44">
      <sharedItems containsSemiMixedTypes="0" containsString="0" containsNumber="1" minValue="0" maxValue="4919.9723999999997"/>
    </cacheField>
    <cacheField name="Def Ben - 519" numFmtId="0">
      <sharedItems containsString="0" containsBlank="1" containsNumber="1" minValue="133.19999999999999" maxValue="838.80009174999998"/>
    </cacheField>
    <cacheField name="Medicar - 906" numFmtId="44">
      <sharedItems containsSemiMixedTypes="0" containsString="0" containsNumber="1" minValue="0" maxValue="3639.7755000000002"/>
    </cacheField>
    <cacheField name="W/C - 912" numFmtId="44">
      <sharedItems containsSemiMixedTypes="0" containsString="0" containsNumber="1" minValue="0" maxValue="2451.2005349999999"/>
    </cacheField>
    <cacheField name="403B Acct" numFmtId="44">
      <sharedItems containsString="0" containsBlank="1" containsNumber="1" minValue="1673.46" maxValue="15061.14"/>
    </cacheField>
    <cacheField name="LTD - 913" numFmtId="44">
      <sharedItems containsSemiMixedTypes="0" containsString="0" containsNumber="1" minValue="0" maxValue="653.40000000000009"/>
    </cacheField>
    <cacheField name="Unempl - 914" numFmtId="44">
      <sharedItems containsSemiMixedTypes="0" containsString="0" containsNumber="1" minValue="0" maxValue="125.5095"/>
    </cacheField>
    <cacheField name="STRS - 930" numFmtId="0">
      <sharedItems containsString="0" containsBlank="1" containsNumber="1" minValue="0" maxValue="32613.961320000006" count="12">
        <m/>
        <n v="10688.802293020863"/>
        <n v="6862.1191923679926"/>
        <n v="32613.961320000006"/>
        <n v="14392.269720000002"/>
        <n v="3898.3116523176009"/>
        <n v="4069.502111707201"/>
        <n v="4574.7460064304014"/>
        <n v="0"/>
        <n v="2137.7604639783608"/>
        <n v="1733.8573099198802"/>
        <n v="4171.2397898976005"/>
      </sharedItems>
    </cacheField>
    <cacheField name="OASDI - 994" numFmtId="44">
      <sharedItems containsString="0" containsBlank="1" containsNumber="1" minValue="0" maxValue="8239.7999999999993"/>
    </cacheField>
    <cacheField name="PERS - 999" numFmtId="44">
      <sharedItems containsString="0" containsBlank="1" containsNumber="1" minValue="0" maxValue="52211.95" count="90">
        <n v="5588.131550000001"/>
        <n v="7344.9933100000007"/>
        <n v="17006.005300000001"/>
        <n v="11455.66229"/>
        <m/>
        <n v="0"/>
        <n v="22871.189770000001"/>
        <n v="21769.132370000003"/>
        <n v="15791.77216"/>
        <n v="8517.9411600000003"/>
        <n v="9637.2518199999995"/>
        <n v="10637.73011"/>
        <n v="8949.1564300000009"/>
        <n v="11742.07271"/>
        <n v="8310.1790500000006"/>
        <n v="12035.6165"/>
        <n v="9878.1867600000005"/>
        <n v="18771.438530000003"/>
        <n v="15406.613520000001"/>
        <n v="20214.8004"/>
        <n v="22313.34881"/>
        <n v="14306.549760000002"/>
        <n v="19721.742890000001"/>
        <n v="16591.23559"/>
        <n v="12961.029910000001"/>
        <n v="10378.277170000001"/>
        <n v="7909.74503"/>
        <n v="6654.1911400000008"/>
        <n v="3006.1648400000004"/>
        <n v="12024.659360000001"/>
        <n v="2723.4398959999999"/>
        <n v="10893.759583999999"/>
        <n v="17431.15494"/>
        <n v="16186.571980000001"/>
        <n v="6333.5578800000003"/>
        <n v="15030.824200000001"/>
        <n v="6388.4558699999998"/>
        <n v="2129.4852900000001"/>
        <n v="10125.14399"/>
        <n v="1141.2"/>
        <n v="7344.9952800000001"/>
        <n v="3341.2975167"/>
        <n v="3442.5489566000001"/>
        <n v="12336.51036"/>
        <n v="11742.082560000001"/>
        <n v="13957.623360000001"/>
        <n v="4466.04373175"/>
        <n v="17866.930760000003"/>
        <n v="4818.6259099999997"/>
        <n v="15230.464"/>
        <n v="16357.018350000002"/>
        <n v="14858.98898"/>
        <n v="13461.51038"/>
        <n v="14818.651260000001"/>
        <n v="18055.08743"/>
        <n v="52211.95"/>
        <n v="5801.33"/>
        <n v="34890.08885"/>
        <n v="21512.474860000002"/>
        <n v="27324.244750000002"/>
        <n v="37572.809240000002"/>
        <n v="23561.609760000003"/>
        <n v="18550.14055"/>
        <n v="20475.8845"/>
        <n v="4302.4949720000004"/>
        <n v="17209.979888000002"/>
        <n v="15568.846959999999"/>
        <n v="18097.69656"/>
        <n v="19013.89431"/>
        <n v="21788.4758"/>
        <n v="20136.851440000002"/>
        <n v="40461.806360000002"/>
        <n v="4410.057366"/>
        <n v="17640.229464"/>
        <n v="17656.29048"/>
        <n v="11025.143415"/>
        <n v="27871.935088000002"/>
        <n v="6967.9837720000005"/>
        <n v="23899.841030000003"/>
        <n v="9275.070275"/>
        <n v="17225.64848"/>
        <n v="12325.830005"/>
        <n v="26547.142790000002"/>
        <n v="38512.130850000001"/>
        <n v="22635.00647"/>
        <n v="3361.1021040000005"/>
        <n v="13444.408416000002"/>
        <n v="16940.433850000001"/>
        <n v="24150.651580000002"/>
        <n v="14104.607030000001"/>
      </sharedItems>
    </cacheField>
    <cacheField name="PERS - 9992" numFmtId="44">
      <sharedItems containsString="0" containsBlank="1" containsNumber="1" minValue="0" maxValue="52211.951999999997"/>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Tom Burke" refreshedDate="43932.656932060185" createdVersion="6" refreshedVersion="6" minRefreshableVersion="3" recordCount="177">
  <cacheSource type="worksheet">
    <worksheetSource ref="A9:AQ186" sheet="20-21 DO_Labor_Tentative"/>
  </cacheSource>
  <cacheFields count="43">
    <cacheField name="POSITION2" numFmtId="0">
      <sharedItems containsBlank="1"/>
    </cacheField>
    <cacheField name="POSITION_TITLE" numFmtId="0">
      <sharedItems/>
    </cacheField>
    <cacheField name="ID" numFmtId="0">
      <sharedItems containsBlank="1"/>
    </cacheField>
    <cacheField name="NAME" numFmtId="0">
      <sharedItems containsBlank="1"/>
    </cacheField>
    <cacheField name="Grade" numFmtId="0">
      <sharedItems containsBlank="1" containsMixedTypes="1" containsNumber="1" containsInteger="1" minValue="435" maxValue="515"/>
    </cacheField>
    <cacheField name="Step" numFmtId="0">
      <sharedItems containsString="0" containsBlank="1" containsNumber="1" containsInteger="1" minValue="0" maxValue="15"/>
    </cacheField>
    <cacheField name="E-Class" numFmtId="0">
      <sharedItems containsBlank="1"/>
    </cacheField>
    <cacheField name="POSITION STATUS" numFmtId="0">
      <sharedItems/>
    </cacheField>
    <cacheField name="PBUD FTE" numFmtId="164">
      <sharedItems containsSemiMixedTypes="0" containsString="0" containsNumber="1" minValue="0" maxValue="1"/>
    </cacheField>
    <cacheField name="JOBS Appointment" numFmtId="0">
      <sharedItems containsString="0" containsBlank="1" containsNumber="1" minValue="47.5" maxValue="100"/>
    </cacheField>
    <cacheField name="JOBS FTE" numFmtId="0">
      <sharedItems containsString="0" containsBlank="1" containsNumber="1" minValue="0" maxValue="1"/>
    </cacheField>
    <cacheField name="FUND" numFmtId="0">
      <sharedItems count="12">
        <s v="GU001"/>
        <s v="CE005"/>
        <s v="RP644"/>
        <s v="RP647"/>
        <s v="RP634"/>
        <s v="CE035"/>
        <s v="RP402"/>
        <s v="CE015"/>
        <s v="RP654"/>
        <s v="BF100"/>
        <s v="MG100"/>
        <s v="MJ100"/>
      </sharedItems>
    </cacheField>
    <cacheField name="ORG" numFmtId="0">
      <sharedItems/>
    </cacheField>
    <cacheField name="OR" numFmtId="0">
      <sharedItems containsMixedTypes="1" containsNumber="1" containsInteger="1" minValue="10" maxValue="18" count="11">
        <n v="10"/>
        <n v="11"/>
        <n v="12"/>
        <n v="13"/>
        <n v="14"/>
        <n v="15"/>
        <n v="16"/>
        <n v="18"/>
        <s v="D0"/>
        <s v="R0"/>
        <s v="R2"/>
      </sharedItems>
    </cacheField>
    <cacheField name="ACCT" numFmtId="0">
      <sharedItems containsMixedTypes="1" containsNumber="1" containsInteger="1" minValue="1214" maxValue="2110"/>
    </cacheField>
    <cacheField name="PROG" numFmtId="0">
      <sharedItems containsMixedTypes="1" containsNumber="1" containsInteger="1" minValue="660010" maxValue="711001"/>
    </cacheField>
    <cacheField name="ACT" numFmtId="0">
      <sharedItems containsBlank="1"/>
    </cacheField>
    <cacheField name="LOC" numFmtId="0">
      <sharedItems containsBlank="1"/>
    </cacheField>
    <cacheField name="PERCENTAGE" numFmtId="164">
      <sharedItems containsSemiMixedTypes="0" containsString="0" containsNumber="1" minValue="0" maxValue="1"/>
    </cacheField>
    <cacheField name="Total Salary" numFmtId="0">
      <sharedItems containsString="0" containsBlank="1" containsNumber="1" minValue="0" maxValue="325000"/>
    </cacheField>
    <cacheField name="Salary by FOAPAL" numFmtId="164">
      <sharedItems containsSemiMixedTypes="0" containsString="0" containsNumber="1" minValue="0" maxValue="292500"/>
    </cacheField>
    <cacheField name="Benefits by FOAPAL" numFmtId="44">
      <sharedItems containsSemiMixedTypes="0" containsString="0" containsNumber="1" minValue="0" maxValue="121395.38573977695"/>
    </cacheField>
    <cacheField name="Total Compensation by FOAPAL" numFmtId="164">
      <sharedItems containsSemiMixedTypes="0" containsString="0" containsNumber="1" minValue="0" maxValue="413895.38573977695"/>
    </cacheField>
    <cacheField name="Vision - 490" numFmtId="40">
      <sharedItems containsString="0" containsBlank="1" containsNumber="1" minValue="0" maxValue="223.2"/>
    </cacheField>
    <cacheField name="Life - 491" numFmtId="40">
      <sharedItems containsString="0" containsBlank="1" containsNumber="1" minValue="0" maxValue="85.8"/>
    </cacheField>
    <cacheField name="Health - 331" numFmtId="40">
      <sharedItems containsString="0" containsBlank="1" containsNumber="1" minValue="0" maxValue="16661.039999999997"/>
    </cacheField>
    <cacheField name="Dental - 493" numFmtId="40">
      <sharedItems containsSemiMixedTypes="0" containsString="0" containsNumber="1" minValue="0" maxValue="1296.6719330855017"/>
    </cacheField>
    <cacheField name="CELL ALLOW - CEP" numFmtId="40">
      <sharedItems containsString="0" containsBlank="1" containsNumber="1" containsInteger="1" minValue="180" maxValue="420"/>
    </cacheField>
    <cacheField name="OPEB-ARC - 485" numFmtId="40">
      <sharedItems containsSemiMixedTypes="0" containsString="0" containsNumber="1" minValue="0" maxValue="5733"/>
    </cacheField>
    <cacheField name="Def Ben - 519" numFmtId="40">
      <sharedItems containsString="0" containsBlank="1" containsNumber="1" containsInteger="1" minValue="0" maxValue="0"/>
    </cacheField>
    <cacheField name="Medicar - 906" numFmtId="40">
      <sharedItems containsSemiMixedTypes="0" containsString="0" containsNumber="1" minValue="0" maxValue="4241.25"/>
    </cacheField>
    <cacheField name="W/C - 912" numFmtId="40">
      <sharedItems containsSemiMixedTypes="0" containsString="0" containsNumber="1" minValue="0" maxValue="2883.4650000000001"/>
    </cacheField>
    <cacheField name="403B Acct" numFmtId="40">
      <sharedItems containsString="0" containsBlank="1" containsNumber="1" containsInteger="1" minValue="1950" maxValue="17550"/>
    </cacheField>
    <cacheField name="LTD - 913" numFmtId="40">
      <sharedItems containsSemiMixedTypes="0" containsString="0" containsNumber="1" minValue="0" maxValue="653.40000000000009"/>
    </cacheField>
    <cacheField name="Unempl - 914" numFmtId="40">
      <sharedItems containsSemiMixedTypes="0" containsString="0" containsNumber="1" minValue="0" maxValue="146.25"/>
    </cacheField>
    <cacheField name="STRS - 930" numFmtId="0">
      <sharedItems containsString="0" containsBlank="1" containsNumber="1" minValue="0" maxValue="35970.7212"/>
    </cacheField>
    <cacheField name="OASDI - 994" numFmtId="40">
      <sharedItems containsString="0" containsBlank="1" containsNumber="1" minValue="0" maxValue="8239.7999999999993"/>
    </cacheField>
    <cacheField name="PERS - 999" numFmtId="40">
      <sharedItems containsString="0" containsBlank="1" containsNumber="1" minValue="0" maxValue="66397.5"/>
    </cacheField>
    <cacheField name="Decrease $$" numFmtId="0">
      <sharedItems containsNonDate="0" containsString="0" containsBlank="1"/>
    </cacheField>
    <cacheField name="18-19 Salary" numFmtId="0">
      <sharedItems containsNonDate="0" containsString="0" containsBlank="1"/>
    </cacheField>
    <cacheField name="18-19 Benefits" numFmtId="0">
      <sharedItems containsNonDate="0" containsString="0" containsBlank="1"/>
    </cacheField>
    <cacheField name="18-19 Total" numFmtId="0">
      <sharedItems containsNonDate="0" containsString="0" containsBlank="1"/>
    </cacheField>
    <cacheField name="Varianc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Tom Burke" refreshedDate="43933.646643171298" createdVersion="6" refreshedVersion="6" minRefreshableVersion="3" recordCount="361">
  <cacheSource type="worksheet">
    <worksheetSource ref="A4:Q365" sheet="DO_Non-Labor Tentative"/>
  </cacheSource>
  <cacheFields count="17">
    <cacheField name=" Fund" numFmtId="0">
      <sharedItems count="1">
        <s v="GU001"/>
      </sharedItems>
    </cacheField>
    <cacheField name="Org Level 3" numFmtId="0">
      <sharedItems containsSemiMixedTypes="0" containsString="0" containsNumber="1" containsInteger="1" minValue="10" maxValue="15" count="6">
        <n v="10"/>
        <n v="11"/>
        <n v="12"/>
        <n v="14"/>
        <n v="13"/>
        <n v="15"/>
      </sharedItems>
    </cacheField>
    <cacheField name="Dept" numFmtId="0">
      <sharedItems count="8">
        <s v="IR"/>
        <s v="Ed Srvs"/>
        <s v="Bus Srvs"/>
        <s v="HR"/>
        <s v="IT"/>
        <s v="Dist Oper"/>
        <s v="Chancellor/BOT"/>
        <s v="Legal"/>
      </sharedItems>
    </cacheField>
    <cacheField name="Org Code " numFmtId="0">
      <sharedItems count="31">
        <s v="10AIR1"/>
        <s v="110ES1"/>
        <s v="120BS0"/>
        <s v="120BS8"/>
        <s v="122BS2"/>
        <s v="122BS3"/>
        <s v="122BS4"/>
        <s v="122BS5"/>
        <s v="122BS6"/>
        <s v="122BS7"/>
        <s v="R20BS1"/>
        <s v="120BS1"/>
        <s v="130IB9"/>
        <s v="130IT0"/>
        <s v="131IS0"/>
        <s v="132EA0"/>
        <s v="133II0"/>
        <s v="133IM0"/>
        <s v="110LA0"/>
        <s v="110WT1"/>
        <s v="D01CO2"/>
        <s v="R00CO1"/>
        <s v="R01BT1"/>
        <s v="140HR0"/>
        <s v="140HR1"/>
        <s v="140HR6"/>
        <s v="140HR8"/>
        <s v="145HR3"/>
        <s v="145HR4"/>
        <s v="145HR5"/>
        <s v="150LE0"/>
      </sharedItems>
    </cacheField>
    <cacheField name=" Org Description" numFmtId="0">
      <sharedItems/>
    </cacheField>
    <cacheField name=" Account" numFmtId="0">
      <sharedItems count="86">
        <s v="4211"/>
        <s v="4313"/>
        <s v="5119"/>
        <s v="5220"/>
        <s v="5221"/>
        <s v="5230"/>
        <s v="5300"/>
        <s v="5650"/>
        <s v="6412"/>
        <s v="7201"/>
        <s v="2394"/>
        <s v="4310"/>
        <s v="5209"/>
        <s v="5671"/>
        <s v="5860"/>
        <s v="6412FA"/>
        <s v="2392"/>
        <s v="2399"/>
        <s v="5220DT"/>
        <s v="5683"/>
        <s v="5691"/>
        <s v="5731"/>
        <s v="5740"/>
        <s v="5790"/>
        <s v="5820"/>
        <s v="5830"/>
        <s v="5831"/>
        <s v="5835"/>
        <s v="5838"/>
        <s v="5880"/>
        <s v="5890"/>
        <s v="5895"/>
        <s v="5911"/>
        <s v="6414"/>
        <s v="6414FA"/>
        <s v="6419"/>
        <s v="6419FA"/>
        <s v="7205"/>
        <s v="7910"/>
        <s v="2393"/>
        <s v="4315"/>
        <s v="5407"/>
        <s v="5684"/>
        <s v="5690"/>
        <s v="6413FA"/>
        <s v="2199"/>
        <s v="5570"/>
        <s v="5602"/>
        <s v="5870"/>
        <s v="5111"/>
        <s v="5733"/>
        <s v="5400"/>
        <s v="5406"/>
        <s v="5700"/>
        <s v="7110"/>
        <s v="7111"/>
        <s v="7312"/>
        <s v="4312"/>
        <s v="5652"/>
        <s v="5685"/>
        <s v="5869"/>
        <s v="5603"/>
        <s v="5686"/>
        <s v="5581"/>
        <s v="5583"/>
        <s v="6210C"/>
        <s v="1419"/>
        <s v="5212"/>
        <s v="5861"/>
        <s v="5150"/>
        <s v="4321"/>
        <s v="5530"/>
        <s v="5540"/>
        <s v="5550"/>
        <s v="5590"/>
        <s v="5608"/>
        <s v="5681"/>
        <s v="6120"/>
        <s v="5118"/>
        <s v="5720"/>
        <s v="5810"/>
        <s v="5813"/>
        <s v="5840"/>
        <s v="5891"/>
        <s v="5560"/>
        <s v="5520"/>
      </sharedItems>
    </cacheField>
    <cacheField name=" Account Description" numFmtId="0">
      <sharedItems/>
    </cacheField>
    <cacheField name=" Program" numFmtId="0">
      <sharedItems/>
    </cacheField>
    <cacheField name=" Activity" numFmtId="0">
      <sharedItems containsBlank="1"/>
    </cacheField>
    <cacheField name=" Location" numFmtId="0">
      <sharedItems containsBlank="1"/>
    </cacheField>
    <cacheField name="2018 Adopt Bud" numFmtId="0">
      <sharedItems containsString="0" containsBlank="1" containsNumber="1" minValue="-25568732" maxValue="26896030.27"/>
    </cacheField>
    <cacheField name="2018 Actual" numFmtId="0">
      <sharedItems containsString="0" containsBlank="1" containsNumber="1" minValue="-87396.38" maxValue="4736180.5"/>
    </cacheField>
    <cacheField name="2019 Adopt Bud" numFmtId="0">
      <sharedItems containsString="0" containsBlank="1" containsNumber="1" minValue="-27864815.079999998" maxValue="25730328.719999999"/>
    </cacheField>
    <cacheField name="2019 Actual" numFmtId="0">
      <sharedItems containsString="0" containsBlank="1" containsNumber="1" minValue="-77442.429999999993" maxValue="4676381"/>
    </cacheField>
    <cacheField name="2020 Adopted Bud" numFmtId="0">
      <sharedItems containsString="0" containsBlank="1" containsNumber="1" minValue="-29346100" maxValue="20585678.079999998"/>
    </cacheField>
    <cacheField name="2020 Actual" numFmtId="0">
      <sharedItems containsString="0" containsBlank="1" containsNumber="1" minValue="-2" maxValue="531745.48"/>
    </cacheField>
    <cacheField name="2021 Budget Request" numFmtId="0">
      <sharedItems containsString="0" containsBlank="1" containsNumber="1" minValue="-275511" maxValue="454596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6">
  <r>
    <s v="BEC018"/>
    <s v="Administrative Assistant"/>
    <s v="@00058294"/>
    <s v="Horton, Genevieve T."/>
    <s v="445"/>
    <n v="6"/>
    <s v="CA"/>
    <s v="A"/>
    <n v="1"/>
    <n v="100"/>
    <n v="1"/>
    <x v="0"/>
    <s v="11BAE4"/>
    <x v="0"/>
    <s v="2191"/>
    <s v="684000"/>
    <s v="AEPLSC"/>
    <m/>
    <n v="0.1666"/>
    <n v="58150.577799999955"/>
    <n v="9687.8862614799928"/>
    <n v="7408.6830775469298"/>
    <n v="17096.569339026923"/>
    <n v="37.185119999999998"/>
    <n v="14.294279999999999"/>
    <n v="2686.9247999999998"/>
    <n v="1344.7665999999999"/>
    <m/>
    <n v="189.88257072500784"/>
    <m/>
    <n v="140.4743507914599"/>
    <n v="94.602209343352129"/>
    <m/>
    <n v="95.910073988651931"/>
    <n v="4.8439431307399961"/>
    <m/>
    <n v="600.6489482117596"/>
    <n v="2199.1501813559585"/>
  </r>
  <r>
    <s v="BEC018"/>
    <s v="Administrative Assistant"/>
    <s v="@00058294"/>
    <s v="Horton, Genevieve T."/>
    <s v="445"/>
    <n v="6"/>
    <s v="CA"/>
    <s v="A"/>
    <n v="1"/>
    <n v="100"/>
    <n v="1"/>
    <x v="0"/>
    <s v="11BAE4"/>
    <x v="0"/>
    <s v="2191"/>
    <s v="684000"/>
    <s v="AEPLCV"/>
    <m/>
    <n v="0.16670000000000001"/>
    <n v="58150.577799999955"/>
    <n v="9693.7013192599934"/>
    <n v="7412.3229833557816"/>
    <n v="17106.024302615777"/>
    <n v="37.207439999999998"/>
    <n v="14.302860000000001"/>
    <n v="2688.5376000000001"/>
    <n v="1344.7666999999999"/>
    <m/>
    <n v="189.99654585749587"/>
    <m/>
    <n v="140.5586691292699"/>
    <n v="94.658993382573826"/>
    <m/>
    <n v="95.967643060673936"/>
    <n v="4.8468506596299967"/>
    <m/>
    <n v="601.00948179411955"/>
    <n v="2200.4701994720185"/>
  </r>
  <r>
    <s v="BEC018"/>
    <s v="Administrative Assistant"/>
    <s v="@00058294"/>
    <s v="Horton, Genevieve T."/>
    <s v="445"/>
    <n v="6"/>
    <s v="CA"/>
    <s v="A"/>
    <n v="1"/>
    <n v="100"/>
    <n v="1"/>
    <x v="1"/>
    <s v="11BWD1"/>
    <x v="0"/>
    <s v="2191"/>
    <s v="684000"/>
    <m/>
    <m/>
    <n v="0.5"/>
    <n v="58150.577799999955"/>
    <n v="29075.288899999978"/>
    <n v="19544.129044258494"/>
    <n v="48619.417944258472"/>
    <n v="111.6"/>
    <n v="42.9"/>
    <n v="8064"/>
    <n v="1345.1"/>
    <m/>
    <n v="569.87566243999959"/>
    <m/>
    <n v="421.59168904999967"/>
    <n v="283.92019610849974"/>
    <m/>
    <n v="287.84536010999983"/>
    <n v="14.53764444999999"/>
    <m/>
    <n v="1802.6679117999986"/>
    <n v="6600.0905802999951"/>
  </r>
  <r>
    <s v="BEC018"/>
    <s v="Administrative Assistant"/>
    <s v="@00058294"/>
    <s v="Horton, Genevieve T."/>
    <s v="445"/>
    <n v="6"/>
    <s v="CA"/>
    <s v="A"/>
    <n v="1"/>
    <n v="100"/>
    <n v="1"/>
    <x v="0"/>
    <s v="11BAE4"/>
    <x v="0"/>
    <s v="2191"/>
    <s v="684000"/>
    <s v="AEPLAB"/>
    <m/>
    <n v="0.16670000000000001"/>
    <n v="58150.577799999955"/>
    <n v="9693.7013192599934"/>
    <n v="7412.3229833557816"/>
    <n v="17106.024302615777"/>
    <n v="37.207439999999998"/>
    <n v="14.302860000000001"/>
    <n v="2688.5376000000001"/>
    <n v="1344.7666999999999"/>
    <m/>
    <n v="189.99654585749587"/>
    <m/>
    <n v="140.5586691292699"/>
    <n v="94.658993382573826"/>
    <m/>
    <n v="95.967643060673936"/>
    <n v="4.8468506596299967"/>
    <m/>
    <n v="601.00948179411955"/>
    <n v="2200.4701994720185"/>
  </r>
  <r>
    <s v="BMC531"/>
    <s v="Educational Trainer"/>
    <s v="@00003639"/>
    <s v="Casagrande, Richard M."/>
    <s v="490"/>
    <n v="14"/>
    <s v="CZ"/>
    <s v="A"/>
    <n v="1"/>
    <n v="100"/>
    <n v="1"/>
    <x v="2"/>
    <s v="11BBC3"/>
    <x v="0"/>
    <s v="2191"/>
    <s v="684000"/>
    <m/>
    <m/>
    <n v="1"/>
    <n v="116097.40370000005"/>
    <n v="116097.40370000005"/>
    <n v="57138.810984450516"/>
    <n v="173236.21468445056"/>
    <n v="223.2"/>
    <n v="85.8"/>
    <n v="16128"/>
    <n v="1345.6"/>
    <m/>
    <n v="2275.5091125200011"/>
    <m/>
    <n v="1683.4123536500008"/>
    <n v="1133.6911471305004"/>
    <m/>
    <n v="653.40000000000009"/>
    <n v="58.048701850000029"/>
    <m/>
    <n v="7198.0390294000035"/>
    <n v="26354.110639900013"/>
  </r>
  <r>
    <s v="BMF238"/>
    <s v="Instructor, English"/>
    <s v="@00000269"/>
    <s v="Boyles, Pamela K."/>
    <s v="04"/>
    <n v="15"/>
    <s v="N1"/>
    <s v="A"/>
    <n v="1"/>
    <n v="100"/>
    <n v="1"/>
    <x v="1"/>
    <s v="140HR0"/>
    <x v="1"/>
    <s v="1251"/>
    <s v="673000"/>
    <m/>
    <m/>
    <n v="0.2"/>
    <n v="110503.21449999996"/>
    <n v="22100.642899999992"/>
    <n v="11135.493175658499"/>
    <n v="33236.136075658491"/>
    <m/>
    <n v="17.16"/>
    <n v="3225.6000000000004"/>
    <n v="1344.8"/>
    <m/>
    <n v="433.1726008399998"/>
    <m/>
    <n v="320.45932204999991"/>
    <n v="215.8127779184999"/>
    <m/>
    <n v="130.68000000000004"/>
    <n v="11.050321449999997"/>
    <n v="4066.5182935999983"/>
    <n v="1370.2398597999995"/>
    <m/>
  </r>
  <r>
    <s v="BMF515"/>
    <s v="Instructor, English"/>
    <s v="@00054526"/>
    <s v="Tatum, Ann M."/>
    <s v="04"/>
    <n v="15"/>
    <s v="I1"/>
    <s v="A"/>
    <n v="1"/>
    <n v="100"/>
    <n v="1"/>
    <x v="1"/>
    <s v="140HR0"/>
    <x v="1"/>
    <s v="1251"/>
    <s v="673000"/>
    <m/>
    <m/>
    <n v="0.2"/>
    <n v="78206.160500000042"/>
    <n v="15641.232100000008"/>
    <n v="9259.9063587165019"/>
    <n v="24901.138458716508"/>
    <m/>
    <n v="17.16"/>
    <n v="3225.6000000000004"/>
    <n v="1344.8"/>
    <m/>
    <n v="306.56814916000013"/>
    <m/>
    <n v="226.79786545000013"/>
    <n v="152.73663145650008"/>
    <m/>
    <n v="130.68000000000004"/>
    <n v="7.8206160500000044"/>
    <n v="2877.9867064000014"/>
    <n v="969.75639020000051"/>
    <m/>
  </r>
  <r>
    <s v="CMF022"/>
    <s v="Instructor, Reading"/>
    <s v="@00409473"/>
    <s v="Vasquez, Laura J."/>
    <s v="02"/>
    <n v="13"/>
    <s v="I1"/>
    <s v="A"/>
    <n v="1"/>
    <n v="100"/>
    <n v="1"/>
    <x v="1"/>
    <s v="140HR0"/>
    <x v="1"/>
    <s v="1251"/>
    <s v="601000"/>
    <m/>
    <s v="CI"/>
    <n v="0.18530000000000002"/>
    <n v="0"/>
    <n v="0"/>
    <n v="0"/>
    <n v="0"/>
    <m/>
    <m/>
    <m/>
    <m/>
    <m/>
    <n v="0"/>
    <m/>
    <n v="0"/>
    <n v="0"/>
    <m/>
    <n v="0"/>
    <n v="0"/>
    <n v="0"/>
    <n v="0"/>
    <m/>
  </r>
  <r>
    <s v="CMF039"/>
    <s v="Instructor, English Basic Skls"/>
    <s v="@00425782"/>
    <s v="Crow, Matthew"/>
    <s v="03"/>
    <n v="15"/>
    <s v="I1"/>
    <s v="A"/>
    <n v="1"/>
    <n v="100"/>
    <n v="1"/>
    <x v="1"/>
    <s v="140HR0"/>
    <x v="1"/>
    <s v="1251"/>
    <s v="679000"/>
    <m/>
    <s v="CI"/>
    <n v="0.70000000000000007"/>
    <n v="50143.076799999952"/>
    <n v="35100.153759999972"/>
    <n v="23234.307668746391"/>
    <n v="58334.461428746363"/>
    <m/>
    <n v="60.06"/>
    <n v="11289.6"/>
    <n v="1345.3"/>
    <m/>
    <n v="687.96301369599939"/>
    <m/>
    <n v="508.95222951999961"/>
    <n v="342.75300146639972"/>
    <m/>
    <n v="347.49152222399977"/>
    <n v="17.550076879999985"/>
    <n v="6458.4282918399949"/>
    <n v="2176.2095331199985"/>
    <m/>
  </r>
  <r>
    <s v="DMC001"/>
    <s v="Cloud Infrastructure Engineer"/>
    <s v="@00003300"/>
    <s v="Arnold, Michael W."/>
    <s v="540"/>
    <n v="15"/>
    <s v="CA"/>
    <s v="A"/>
    <n v="1"/>
    <n v="100"/>
    <n v="1"/>
    <x v="1"/>
    <s v="133II0"/>
    <x v="2"/>
    <s v="2191"/>
    <s v="678000"/>
    <m/>
    <m/>
    <n v="1"/>
    <n v="119232.03"/>
    <n v="119232.03"/>
    <n v="58363.785680949994"/>
    <n v="177595.81568095001"/>
    <n v="223.2"/>
    <n v="85.8"/>
    <n v="16128"/>
    <n v="1345.6"/>
    <n v="180"/>
    <n v="2336.9477879999999"/>
    <m/>
    <n v="1728.864435"/>
    <n v="1164.30077295"/>
    <m/>
    <n v="653.40000000000009"/>
    <n v="59.616014999999997"/>
    <m/>
    <n v="7392.3858600000003"/>
    <n v="27065.67081"/>
  </r>
  <r>
    <s v="DMC002"/>
    <s v="Enterprise Res Plan Analyst II"/>
    <s v="@00004260"/>
    <s v="Chiang, Charley C."/>
    <s v="530"/>
    <n v="15"/>
    <s v="CA"/>
    <s v="A"/>
    <n v="1"/>
    <n v="100"/>
    <n v="1"/>
    <x v="1"/>
    <s v="132EA0"/>
    <x v="2"/>
    <s v="2191"/>
    <s v="678000"/>
    <m/>
    <m/>
    <n v="1"/>
    <n v="113486.8"/>
    <n v="113486.8"/>
    <n v="56268.527082000001"/>
    <n v="169755.327082"/>
    <n v="223.2"/>
    <n v="85.8"/>
    <n v="16128"/>
    <n v="1345.6"/>
    <m/>
    <n v="2224.3412800000001"/>
    <m/>
    <n v="1645.5586000000001"/>
    <n v="1108.1986019999999"/>
    <m/>
    <n v="653.40000000000009"/>
    <n v="56.743400000000001"/>
    <m/>
    <n v="7036.1815999999999"/>
    <n v="25761.5036"/>
  </r>
  <r>
    <s v="DMC003"/>
    <s v="Enterprise Res Plan Analyst I"/>
    <s v="@00650501"/>
    <s v="Raboy, Michael"/>
    <s v="515"/>
    <n v="4"/>
    <s v="CA"/>
    <s v="A"/>
    <n v="1"/>
    <n v="100"/>
    <n v="1"/>
    <x v="1"/>
    <s v="132EA0"/>
    <x v="2"/>
    <s v="2191"/>
    <s v="678000"/>
    <m/>
    <m/>
    <n v="1"/>
    <n v="80317.679999999993"/>
    <n v="80317.679999999993"/>
    <n v="45211.103393199999"/>
    <n v="125528.78339319999"/>
    <n v="223.2"/>
    <n v="85.8"/>
    <n v="16128"/>
    <n v="1345.6"/>
    <m/>
    <n v="1574.2265279999999"/>
    <m/>
    <n v="1164.60636"/>
    <n v="784.30214519999993"/>
    <m/>
    <n v="653.40000000000009"/>
    <n v="40.158839999999998"/>
    <m/>
    <n v="4979.6961599999995"/>
    <n v="18232.113359999999"/>
  </r>
  <r>
    <s v="DMC009"/>
    <s v="Accounting Technician II"/>
    <s v="@00456143"/>
    <s v="Zorrilla, Claribeth"/>
    <s v="410"/>
    <n v="2"/>
    <s v="CA"/>
    <s v="A"/>
    <n v="1"/>
    <n v="100"/>
    <n v="1"/>
    <x v="1"/>
    <s v="122BS3"/>
    <x v="3"/>
    <s v="2191"/>
    <s v="672000"/>
    <m/>
    <m/>
    <n v="1"/>
    <n v="45515.76"/>
    <n v="45515.76"/>
    <n v="33406.567356400003"/>
    <n v="78922.327356399997"/>
    <n v="223.2"/>
    <n v="85.8"/>
    <n v="16128"/>
    <n v="1345.6"/>
    <m/>
    <n v="892.10889599999996"/>
    <m/>
    <n v="659.97852000000012"/>
    <n v="444.46139640000001"/>
    <m/>
    <n v="450.60602400000005"/>
    <n v="22.75788"/>
    <m/>
    <n v="2821.97712"/>
    <n v="10332.077520000001"/>
  </r>
  <r>
    <s v="DMC012"/>
    <s v="Accounting Technician II"/>
    <s v="@00121146"/>
    <s v="Peters, Jacqueline D."/>
    <s v="410"/>
    <n v="7"/>
    <s v="CA"/>
    <s v="A"/>
    <n v="1"/>
    <n v="100"/>
    <n v="1"/>
    <x v="1"/>
    <s v="122BS4"/>
    <x v="3"/>
    <s v="2191"/>
    <s v="672000"/>
    <m/>
    <m/>
    <n v="1"/>
    <n v="51496.92"/>
    <n v="51496.92"/>
    <n v="35459.690243799996"/>
    <n v="86956.610243799994"/>
    <n v="223.2"/>
    <n v="85.8"/>
    <n v="16128"/>
    <n v="1345.6"/>
    <m/>
    <n v="1009.3396319999999"/>
    <m/>
    <n v="746.70533999999998"/>
    <n v="502.86742379999993"/>
    <m/>
    <n v="509.81950800000004"/>
    <n v="25.748459999999998"/>
    <m/>
    <n v="3192.8090400000001"/>
    <n v="11689.80084"/>
  </r>
  <r>
    <s v="DMC016"/>
    <s v="Benefits Specialist"/>
    <s v="@00057669"/>
    <s v="Banducci, Gina D."/>
    <s v="445"/>
    <n v="4"/>
    <s v="CA"/>
    <s v="A"/>
    <n v="1"/>
    <n v="100"/>
    <n v="1"/>
    <x v="1"/>
    <s v="140HR0"/>
    <x v="1"/>
    <s v="2191"/>
    <s v="673000"/>
    <m/>
    <m/>
    <n v="1"/>
    <n v="56843.040000000001"/>
    <n v="56843.040000000001"/>
    <n v="37294.826125599997"/>
    <n v="94137.866125600005"/>
    <n v="223.2"/>
    <n v="85.8"/>
    <n v="16128"/>
    <n v="1345.6"/>
    <m/>
    <n v="1114.1235839999999"/>
    <m/>
    <n v="824.22408000000007"/>
    <n v="555.07228559999999"/>
    <m/>
    <n v="562.74609600000008"/>
    <n v="28.421520000000001"/>
    <m/>
    <n v="3524.2684800000002"/>
    <n v="12903.370080000001"/>
  </r>
  <r>
    <s v="DMC018"/>
    <s v="Accounting Technician II"/>
    <s v="@00300770"/>
    <s v="Medina, Ivan"/>
    <s v="410"/>
    <n v="4"/>
    <s v="CA"/>
    <s v="A"/>
    <n v="1"/>
    <n v="100"/>
    <n v="1"/>
    <x v="1"/>
    <s v="122BS6"/>
    <x v="3"/>
    <s v="2191"/>
    <s v="672000"/>
    <m/>
    <m/>
    <n v="1"/>
    <n v="47820"/>
    <n v="47820"/>
    <n v="34197.532299999999"/>
    <n v="82017.532299999992"/>
    <n v="223.2"/>
    <n v="85.8"/>
    <n v="16128"/>
    <n v="1345.6"/>
    <m/>
    <n v="937.27199999999993"/>
    <m/>
    <n v="693.39"/>
    <n v="466.96229999999997"/>
    <m/>
    <n v="473.41800000000006"/>
    <n v="23.91"/>
    <m/>
    <n v="2964.84"/>
    <n v="10855.140000000001"/>
  </r>
  <r>
    <s v="DMC020"/>
    <s v="Accounting Coordinator"/>
    <s v="@00603122"/>
    <s v="Heredia, Enrique L."/>
    <s v="465"/>
    <n v="4"/>
    <s v="CA"/>
    <s v="A"/>
    <n v="1"/>
    <n v="100"/>
    <n v="1"/>
    <x v="1"/>
    <s v="122BS2"/>
    <x v="3"/>
    <s v="2191"/>
    <s v="672000"/>
    <m/>
    <m/>
    <n v="1"/>
    <n v="62744.04"/>
    <n v="62744.04"/>
    <n v="39320.432890600001"/>
    <n v="102064.47289060001"/>
    <n v="223.2"/>
    <n v="85.8"/>
    <n v="16128"/>
    <n v="1345.6"/>
    <m/>
    <n v="1229.7831839999999"/>
    <m/>
    <n v="909.78858000000002"/>
    <n v="612.69555059999993"/>
    <m/>
    <n v="621.16599600000006"/>
    <n v="31.372020000000003"/>
    <m/>
    <n v="3890.1304799999998"/>
    <n v="14242.897080000001"/>
  </r>
  <r>
    <s v="DMC023"/>
    <s v="Accounting Technician II"/>
    <s v="@00000414"/>
    <s v="Gonzalez, Julia A."/>
    <s v="410"/>
    <n v="15"/>
    <s v="CA"/>
    <s v="A"/>
    <n v="1"/>
    <n v="100"/>
    <n v="1"/>
    <x v="1"/>
    <s v="122BS7"/>
    <x v="3"/>
    <s v="2191"/>
    <s v="672000"/>
    <m/>
    <m/>
    <n v="1"/>
    <n v="62744.04"/>
    <n v="62744.04"/>
    <n v="39320.432890600001"/>
    <n v="102064.47289060001"/>
    <n v="223.2"/>
    <n v="85.8"/>
    <n v="16128"/>
    <n v="1345.6"/>
    <m/>
    <n v="1229.7831839999999"/>
    <m/>
    <n v="909.78858000000002"/>
    <n v="612.69555059999993"/>
    <m/>
    <n v="621.16599600000006"/>
    <n v="31.372020000000003"/>
    <m/>
    <n v="3890.1304799999998"/>
    <n v="14242.897080000001"/>
  </r>
  <r>
    <s v="DMC025"/>
    <s v="Accounting Technician II"/>
    <s v="@00211959"/>
    <s v="Allen, Rachel R."/>
    <s v="410"/>
    <n v="8"/>
    <s v="CA"/>
    <s v="A"/>
    <n v="1"/>
    <n v="100"/>
    <n v="1"/>
    <x v="1"/>
    <s v="122BS3"/>
    <x v="3"/>
    <s v="2191"/>
    <s v="672000"/>
    <m/>
    <m/>
    <n v="1"/>
    <n v="52784.4"/>
    <n v="52784.4"/>
    <n v="35901.637065999996"/>
    <n v="88686.03706599999"/>
    <n v="223.2"/>
    <n v="85.8"/>
    <n v="16128"/>
    <n v="1345.6"/>
    <m/>
    <n v="1034.5742399999999"/>
    <m/>
    <n v="765.37380000000007"/>
    <n v="515.43966599999999"/>
    <m/>
    <n v="522.56556"/>
    <n v="26.392200000000003"/>
    <m/>
    <n v="3272.6327999999999"/>
    <n v="11982.058800000001"/>
  </r>
  <r>
    <s v="DMC028"/>
    <s v="Enterprise Res Plan Analyst I"/>
    <s v="@00538679"/>
    <s v="Roopawala, Juzar A."/>
    <s v="515"/>
    <n v="13"/>
    <s v="CA"/>
    <s v="A"/>
    <n v="1"/>
    <n v="100"/>
    <n v="1"/>
    <x v="1"/>
    <s v="132EA0"/>
    <x v="2"/>
    <s v="2191"/>
    <s v="678000"/>
    <m/>
    <m/>
    <n v="1"/>
    <n v="100305.72"/>
    <n v="100305.72"/>
    <n v="51874.416347799997"/>
    <n v="152180.1363478"/>
    <n v="223.2"/>
    <n v="85.8"/>
    <n v="16128"/>
    <n v="1345.6"/>
    <m/>
    <n v="1965.9921119999999"/>
    <m/>
    <n v="1454.4329400000001"/>
    <n v="979.48535579999998"/>
    <m/>
    <n v="653.40000000000009"/>
    <n v="50.152860000000004"/>
    <m/>
    <n v="6218.9546399999999"/>
    <n v="22769.398440000001"/>
  </r>
  <r>
    <s v="DMC030"/>
    <s v="WAN Engineer"/>
    <s v="@00131490"/>
    <s v="Taylor, Kenneth J."/>
    <s v="510"/>
    <n v="6"/>
    <s v="CA"/>
    <s v="A"/>
    <n v="1"/>
    <n v="100"/>
    <n v="1"/>
    <x v="1"/>
    <s v="133II0"/>
    <x v="2"/>
    <s v="2191"/>
    <s v="678000"/>
    <m/>
    <m/>
    <n v="1"/>
    <n v="86324.901099999959"/>
    <n v="86324.901099999959"/>
    <n v="47213.700655201494"/>
    <n v="133538.60175520147"/>
    <n v="223.2"/>
    <n v="85.8"/>
    <n v="16128"/>
    <n v="1345.6"/>
    <m/>
    <n v="1691.9680615599991"/>
    <m/>
    <n v="1251.7110659499995"/>
    <n v="842.96265924149952"/>
    <m/>
    <n v="653.40000000000009"/>
    <n v="43.162450549999981"/>
    <m/>
    <n v="5352.1438681999971"/>
    <n v="19595.752549699992"/>
  </r>
  <r>
    <s v="DMC040"/>
    <s v="Identity Management Engineer"/>
    <s v="@00004665"/>
    <s v="Galvez, Marco V."/>
    <s v="515"/>
    <n v="15"/>
    <s v="CA"/>
    <s v="A"/>
    <n v="1"/>
    <n v="100"/>
    <n v="1"/>
    <x v="1"/>
    <s v="131IS0"/>
    <x v="2"/>
    <s v="2191"/>
    <s v="678000"/>
    <m/>
    <m/>
    <n v="1"/>
    <n v="107807.99589999997"/>
    <n v="107807.99589999997"/>
    <n v="54375.412553203496"/>
    <n v="162183.40845320345"/>
    <n v="223.2"/>
    <n v="85.8"/>
    <n v="16128"/>
    <n v="1345.6"/>
    <m/>
    <n v="2113.0367196399993"/>
    <m/>
    <n v="1563.2159405499997"/>
    <n v="1052.7450799634996"/>
    <m/>
    <n v="653.40000000000009"/>
    <n v="53.903997949999983"/>
    <m/>
    <n v="6684.0957457999975"/>
    <n v="24472.415069299994"/>
  </r>
  <r>
    <s v="DMC042"/>
    <s v="Systems Administration Manager"/>
    <s v="@00243820"/>
    <s v="Ding, Suyun"/>
    <s v="540"/>
    <n v="15"/>
    <s v="CA"/>
    <s v="A"/>
    <n v="1"/>
    <n v="100"/>
    <n v="1"/>
    <x v="1"/>
    <s v="133II0"/>
    <x v="2"/>
    <s v="2191"/>
    <s v="678000"/>
    <m/>
    <m/>
    <n v="1"/>
    <n v="116097.40370000005"/>
    <n v="116097.40370000005"/>
    <n v="57318.810984450516"/>
    <n v="173416.21468445056"/>
    <n v="223.2"/>
    <n v="85.8"/>
    <n v="16128"/>
    <n v="1345.6"/>
    <n v="180"/>
    <n v="2275.5091125200011"/>
    <m/>
    <n v="1683.4123536500008"/>
    <n v="1133.6911471305004"/>
    <m/>
    <n v="653.40000000000009"/>
    <n v="58.048701850000029"/>
    <m/>
    <n v="7198.0390294000035"/>
    <n v="26354.110639900013"/>
  </r>
  <r>
    <s v="DMC049"/>
    <s v="Administrative Assistant"/>
    <s v="@00003172"/>
    <s v="Munoz, Cynthia"/>
    <s v="445"/>
    <n v="15"/>
    <s v="CA"/>
    <s v="A"/>
    <n v="1"/>
    <n v="100"/>
    <n v="1"/>
    <x v="1"/>
    <s v="130IT0"/>
    <x v="2"/>
    <s v="2191"/>
    <s v="678000"/>
    <m/>
    <m/>
    <n v="1"/>
    <n v="65792.024499999956"/>
    <n v="65792.024499999956"/>
    <n v="40366.699289992481"/>
    <n v="106158.72378999244"/>
    <n v="223.2"/>
    <n v="85.8"/>
    <n v="16128"/>
    <n v="1345.6"/>
    <m/>
    <n v="1289.523680199999"/>
    <m/>
    <n v="953.98435524999945"/>
    <n v="642.45911924249958"/>
    <m/>
    <n v="651.34104254999966"/>
    <n v="32.896012249999977"/>
    <m/>
    <n v="4079.1055189999975"/>
    <n v="14934.789561499991"/>
  </r>
  <r>
    <s v="DMC051"/>
    <s v="Enterprise Res Plan Analyst I"/>
    <m/>
    <m/>
    <n v="515"/>
    <n v="1"/>
    <s v="CA"/>
    <s v="A"/>
    <n v="1"/>
    <m/>
    <m/>
    <x v="1"/>
    <s v="132EA0"/>
    <x v="2"/>
    <s v="2191"/>
    <s v="678000"/>
    <m/>
    <m/>
    <n v="1"/>
    <n v="74582.880000000005"/>
    <n v="74582.880000000005"/>
    <n v="43299.321791199996"/>
    <n v="117882.2017912"/>
    <n v="223.2"/>
    <n v="85.8"/>
    <n v="16128"/>
    <n v="1345.6"/>
    <m/>
    <n v="1461.8244480000001"/>
    <m/>
    <n v="1081.4517600000001"/>
    <n v="728.30182319999994"/>
    <m/>
    <n v="653.40000000000009"/>
    <n v="37.291440000000001"/>
    <m/>
    <n v="4624.1385600000003"/>
    <n v="16930.313760000001"/>
  </r>
  <r>
    <s v="DMC064"/>
    <s v="Systems Administrator"/>
    <s v="@00217764"/>
    <s v="Ferree, Patrick R."/>
    <s v="510"/>
    <n v="9"/>
    <s v="CA"/>
    <s v="A"/>
    <n v="1"/>
    <n v="100"/>
    <n v="1"/>
    <x v="1"/>
    <s v="133II0"/>
    <x v="2"/>
    <s v="2191"/>
    <s v="678000"/>
    <m/>
    <m/>
    <n v="1"/>
    <n v="88655.76"/>
    <n v="88655.76"/>
    <n v="47990.727432399995"/>
    <n v="136646.4874324"/>
    <n v="223.2"/>
    <n v="85.8"/>
    <n v="16128"/>
    <n v="1345.6"/>
    <m/>
    <n v="1737.6528959999998"/>
    <m/>
    <n v="1285.5085200000001"/>
    <n v="865.72349639999993"/>
    <m/>
    <n v="653.40000000000009"/>
    <n v="44.32788"/>
    <m/>
    <n v="5496.6571199999998"/>
    <n v="20124.857519999998"/>
  </r>
  <r>
    <s v="DMC083"/>
    <s v="Enterprise Res Plan Analyst II"/>
    <s v="@00257242"/>
    <s v="Tully, Brian A."/>
    <s v="530"/>
    <n v="14"/>
    <s v="CA"/>
    <s v="A"/>
    <n v="1"/>
    <n v="100"/>
    <n v="1"/>
    <x v="1"/>
    <s v="132EA0"/>
    <x v="2"/>
    <s v="2191"/>
    <s v="678000"/>
    <m/>
    <m/>
    <n v="1"/>
    <n v="110718.84"/>
    <n v="110718.84"/>
    <n v="55345.786096600001"/>
    <n v="166064.6260966"/>
    <n v="223.2"/>
    <n v="85.8"/>
    <n v="16128"/>
    <n v="1345.6"/>
    <m/>
    <n v="2170.0892639999997"/>
    <m/>
    <n v="1605.42318"/>
    <n v="1081.1694725999998"/>
    <m/>
    <n v="653.40000000000009"/>
    <n v="55.35942"/>
    <m/>
    <n v="6864.56808"/>
    <n v="25133.17668"/>
  </r>
  <r>
    <s v="DMC084"/>
    <s v="Database Administrator II"/>
    <s v="@00000243"/>
    <s v="Bowman, Carl N."/>
    <s v="540"/>
    <n v="15"/>
    <s v="CA"/>
    <s v="A"/>
    <n v="1"/>
    <n v="100"/>
    <n v="1"/>
    <x v="1"/>
    <s v="132EA0"/>
    <x v="2"/>
    <s v="2191"/>
    <s v="678000"/>
    <m/>
    <m/>
    <n v="1"/>
    <n v="119232"/>
    <n v="119232"/>
    <n v="58363.775680000006"/>
    <n v="177595.77568000002"/>
    <n v="223.2"/>
    <n v="85.8"/>
    <n v="16128"/>
    <n v="1345.6"/>
    <n v="180"/>
    <n v="2336.9472000000001"/>
    <m/>
    <n v="1728.864"/>
    <n v="1164.3004799999999"/>
    <m/>
    <n v="653.40000000000009"/>
    <n v="59.616"/>
    <m/>
    <n v="7392.384"/>
    <n v="27065.664000000001"/>
  </r>
  <r>
    <s v="DMC086"/>
    <s v="Human Resources Assistant"/>
    <s v="@00218524"/>
    <s v="Porreco, Jennie E."/>
    <s v="425"/>
    <n v="15"/>
    <s v="CA"/>
    <s v="A"/>
    <n v="1"/>
    <n v="100"/>
    <n v="1"/>
    <x v="1"/>
    <s v="145HR4"/>
    <x v="1"/>
    <s v="2191"/>
    <s v="673000"/>
    <m/>
    <m/>
    <n v="1"/>
    <n v="67568.399999999994"/>
    <n v="67568.399999999994"/>
    <n v="40960.939665999991"/>
    <n v="108529.33966599999"/>
    <n v="223.2"/>
    <n v="85.8"/>
    <n v="16128"/>
    <n v="1345.6"/>
    <m/>
    <n v="1324.3406399999999"/>
    <m/>
    <n v="979.74180000000001"/>
    <n v="659.8054259999999"/>
    <m/>
    <n v="653.40000000000009"/>
    <n v="33.784199999999998"/>
    <m/>
    <n v="4189.2407999999996"/>
    <n v="15338.0268"/>
  </r>
  <r>
    <s v="DMC087"/>
    <s v="Human Resources Assistant"/>
    <s v="@00451196"/>
    <s v="Carlson, Lori D."/>
    <s v="425"/>
    <n v="7"/>
    <s v="CA"/>
    <s v="A"/>
    <n v="1"/>
    <n v="100"/>
    <n v="1"/>
    <x v="1"/>
    <s v="145HR3"/>
    <x v="1"/>
    <s v="2191"/>
    <s v="673000"/>
    <m/>
    <m/>
    <n v="1"/>
    <n v="55456.56"/>
    <n v="55456.56"/>
    <n v="36818.896068399998"/>
    <n v="92275.456068400003"/>
    <n v="223.2"/>
    <n v="85.8"/>
    <n v="16128"/>
    <n v="1345.6"/>
    <m/>
    <n v="1086.948576"/>
    <m/>
    <n v="804.12012000000004"/>
    <n v="541.5333083999999"/>
    <m/>
    <n v="549.01994400000001"/>
    <n v="27.728279999999998"/>
    <m/>
    <n v="3438.30672"/>
    <n v="12588.63912"/>
  </r>
  <r>
    <s v="DMC092"/>
    <s v="Accounting Technician II"/>
    <s v="@00518959"/>
    <s v="Platas, Maria L."/>
    <s v="410"/>
    <n v="7"/>
    <s v="CA"/>
    <s v="A"/>
    <n v="1"/>
    <n v="100"/>
    <n v="1"/>
    <x v="1"/>
    <s v="122BS4"/>
    <x v="3"/>
    <s v="2191"/>
    <s v="672000"/>
    <m/>
    <m/>
    <n v="1"/>
    <n v="51496.92"/>
    <n v="51496.92"/>
    <n v="35459.690243799996"/>
    <n v="86956.610243799994"/>
    <n v="223.2"/>
    <n v="85.8"/>
    <n v="16128"/>
    <n v="1345.6"/>
    <m/>
    <n v="1009.3396319999999"/>
    <m/>
    <n v="746.70533999999998"/>
    <n v="502.86742379999993"/>
    <m/>
    <n v="509.81950800000004"/>
    <n v="25.748459999999998"/>
    <m/>
    <n v="3192.8090400000001"/>
    <n v="11689.80084"/>
  </r>
  <r>
    <s v="DMC093"/>
    <s v="Accounting Technician II"/>
    <s v="@00669209"/>
    <s v="Rodriguez, Priscilla"/>
    <s v="410"/>
    <n v="4"/>
    <s v="CA"/>
    <s v="A"/>
    <n v="1"/>
    <n v="100"/>
    <n v="1"/>
    <x v="1"/>
    <s v="122BS7"/>
    <x v="3"/>
    <s v="2191"/>
    <s v="672000"/>
    <m/>
    <m/>
    <n v="1"/>
    <n v="47820"/>
    <n v="47820"/>
    <n v="34197.532299999999"/>
    <n v="82017.532299999992"/>
    <n v="223.2"/>
    <n v="85.8"/>
    <n v="16128"/>
    <n v="1345.6"/>
    <m/>
    <n v="937.27199999999993"/>
    <m/>
    <n v="693.39"/>
    <n v="466.96229999999997"/>
    <m/>
    <n v="473.41800000000006"/>
    <n v="23.91"/>
    <m/>
    <n v="2964.84"/>
    <n v="10855.140000000001"/>
  </r>
  <r>
    <s v="DMC094"/>
    <s v="Institutional Research Analyst"/>
    <s v="@00691884"/>
    <s v="Sarabia Ortiz, Rachel R."/>
    <s v="500"/>
    <n v="5"/>
    <s v="CA"/>
    <s v="A"/>
    <n v="1"/>
    <n v="100"/>
    <n v="1"/>
    <x v="1"/>
    <s v="10AIR1"/>
    <x v="4"/>
    <s v="2191"/>
    <s v="679000"/>
    <m/>
    <m/>
    <n v="1"/>
    <n v="78206.160500000042"/>
    <n v="78206.160500000042"/>
    <n v="44507.196695082515"/>
    <n v="122713.35719508256"/>
    <n v="223.2"/>
    <n v="85.8"/>
    <n v="16128"/>
    <n v="1345.6"/>
    <m/>
    <n v="1532.8407458000008"/>
    <m/>
    <n v="1133.9893272500008"/>
    <n v="763.68315728250036"/>
    <m/>
    <n v="653.40000000000009"/>
    <n v="39.103080250000019"/>
    <m/>
    <n v="4848.7819510000027"/>
    <n v="17752.798433500011"/>
  </r>
  <r>
    <s v="DMC098"/>
    <s v="Database Administrator I"/>
    <s v="@00254317"/>
    <s v="Carrizales, Candy"/>
    <s v="515"/>
    <n v="9"/>
    <s v="CA"/>
    <s v="A"/>
    <n v="1"/>
    <n v="100"/>
    <n v="1"/>
    <x v="1"/>
    <s v="132EA0"/>
    <x v="2"/>
    <s v="2191"/>
    <s v="678000"/>
    <m/>
    <m/>
    <n v="1"/>
    <n v="90872.04"/>
    <n v="90872.04"/>
    <n v="48729.557614600002"/>
    <n v="139601.5976146"/>
    <n v="223.2"/>
    <n v="85.8"/>
    <n v="16128"/>
    <n v="1345.6"/>
    <m/>
    <n v="1781.0919839999999"/>
    <m/>
    <n v="1317.6445799999999"/>
    <n v="887.36547059999987"/>
    <m/>
    <n v="653.40000000000009"/>
    <n v="45.436019999999999"/>
    <m/>
    <n v="5634.0664799999995"/>
    <n v="20627.953079999999"/>
  </r>
  <r>
    <s v="DMC100"/>
    <s v="Systems Administrator"/>
    <s v="@00438182"/>
    <s v="Tusaw, Dana"/>
    <s v="510"/>
    <n v="10"/>
    <s v="CA"/>
    <s v="A"/>
    <n v="1"/>
    <n v="100"/>
    <n v="1"/>
    <x v="1"/>
    <s v="133II0"/>
    <x v="2"/>
    <s v="2191"/>
    <s v="678000"/>
    <m/>
    <m/>
    <n v="1"/>
    <n v="90872.04"/>
    <n v="90872.04"/>
    <n v="48909.557614600002"/>
    <n v="139781.5976146"/>
    <n v="223.2"/>
    <n v="85.8"/>
    <n v="16128"/>
    <n v="1345.6"/>
    <n v="180"/>
    <n v="1781.0919839999999"/>
    <m/>
    <n v="1317.6445799999999"/>
    <n v="887.36547059999987"/>
    <m/>
    <n v="653.40000000000009"/>
    <n v="45.436019999999999"/>
    <m/>
    <n v="5634.0664799999995"/>
    <n v="20627.953079999999"/>
  </r>
  <r>
    <s v="DMC105"/>
    <s v="Accounting Technician II"/>
    <s v="@00360102"/>
    <s v="Galvan, Juanita"/>
    <s v="410"/>
    <n v="3"/>
    <s v="CA"/>
    <s v="A"/>
    <n v="1"/>
    <n v="100"/>
    <n v="1"/>
    <x v="1"/>
    <s v="122BS7"/>
    <x v="3"/>
    <s v="2191"/>
    <s v="672000"/>
    <m/>
    <m/>
    <n v="1"/>
    <n v="46653.72"/>
    <n v="46653.72"/>
    <n v="33797.189195800005"/>
    <n v="80450.909195800006"/>
    <n v="223.2"/>
    <n v="85.8"/>
    <n v="16128"/>
    <n v="1345.6"/>
    <m/>
    <n v="914.41291200000001"/>
    <m/>
    <n v="676.47894000000008"/>
    <n v="455.57357579999996"/>
    <m/>
    <n v="461.87182800000005"/>
    <n v="23.32686"/>
    <m/>
    <n v="2892.5306399999999"/>
    <n v="10590.39444"/>
  </r>
  <r>
    <s v="DMC108"/>
    <s v="Department Assistant III"/>
    <s v="@00682287"/>
    <s v="Fisher, Johanna G."/>
    <s v="380"/>
    <n v="3"/>
    <s v="CA"/>
    <s v="A"/>
    <n v="1"/>
    <n v="100"/>
    <n v="1"/>
    <x v="1"/>
    <s v="145HR3"/>
    <x v="1"/>
    <s v="2191"/>
    <s v="673000"/>
    <m/>
    <m/>
    <n v="1"/>
    <n v="40229.279999999999"/>
    <n v="40229.279999999999"/>
    <n v="31591.903799200001"/>
    <n v="71821.183799199993"/>
    <n v="223.2"/>
    <n v="85.8"/>
    <n v="16128"/>
    <n v="1345.6"/>
    <m/>
    <n v="788.49388799999997"/>
    <m/>
    <n v="583.32456000000002"/>
    <n v="392.83891919999996"/>
    <m/>
    <n v="398.26987200000002"/>
    <n v="20.114640000000001"/>
    <m/>
    <n v="2494.2153599999997"/>
    <n v="9132.0465600000007"/>
  </r>
  <r>
    <s v="DMC116"/>
    <s v="Accounting Coordinator"/>
    <s v="@00355529"/>
    <s v="Cisneros, Rafaela T."/>
    <s v="465"/>
    <n v="14"/>
    <s v="CA"/>
    <s v="A"/>
    <n v="1"/>
    <n v="100"/>
    <n v="1"/>
    <x v="3"/>
    <s v="18F000"/>
    <x v="5"/>
    <s v="2191"/>
    <s v="711001"/>
    <m/>
    <m/>
    <n v="0.2"/>
    <n v="69122.844299999997"/>
    <n v="13824.568859999999"/>
    <n v="9371.5073980139005"/>
    <n v="23196.076258013898"/>
    <n v="44.64"/>
    <n v="17.16"/>
    <n v="3225.6000000000004"/>
    <n v="1344.8"/>
    <m/>
    <n v="270.96154965599999"/>
    <m/>
    <n v="200.45624846999999"/>
    <n v="134.99691491789997"/>
    <m/>
    <n v="130.68000000000004"/>
    <n v="6.9122844299999997"/>
    <m/>
    <n v="857.12326931999996"/>
    <n v="3138.1771312199999"/>
  </r>
  <r>
    <s v="DMC116"/>
    <s v="Accounting Coordinator"/>
    <s v="@00355529"/>
    <s v="Cisneros, Rafaela T."/>
    <s v="465"/>
    <n v="14"/>
    <s v="CA"/>
    <s v="A"/>
    <n v="1"/>
    <n v="100"/>
    <n v="1"/>
    <x v="4"/>
    <s v="18F000"/>
    <x v="5"/>
    <s v="2191"/>
    <s v="711001"/>
    <m/>
    <m/>
    <n v="0.8"/>
    <n v="90695.080500000011"/>
    <n v="72556.064400000017"/>
    <n v="39205.372408706011"/>
    <n v="111761.43680870603"/>
    <n v="178.56"/>
    <n v="68.64"/>
    <n v="12902.400000000001"/>
    <n v="1345.3999999999999"/>
    <m/>
    <n v="1422.0988622400002"/>
    <m/>
    <n v="1052.0629338000003"/>
    <n v="708.50996886600012"/>
    <m/>
    <n v="522.72000000000014"/>
    <n v="36.278032200000013"/>
    <m/>
    <n v="4498.4759928000012"/>
    <n v="16470.226618800003"/>
  </r>
  <r>
    <s v="DMC118"/>
    <s v="Administrative Assistant"/>
    <s v="@00486139"/>
    <s v="Crews, Kimberly A."/>
    <s v="445"/>
    <n v="14"/>
    <s v="CA"/>
    <s v="A"/>
    <n v="1"/>
    <n v="100"/>
    <n v="1"/>
    <x v="3"/>
    <s v="18F000"/>
    <x v="5"/>
    <s v="2191"/>
    <s v="711001"/>
    <m/>
    <m/>
    <n v="0.2"/>
    <n v="72622.083999999959"/>
    <n v="14524.416799999992"/>
    <n v="9604.8122065319985"/>
    <n v="24129.22900653199"/>
    <n v="44.64"/>
    <n v="17.16"/>
    <n v="3225.6000000000004"/>
    <n v="1344.8"/>
    <m/>
    <n v="284.67856927999981"/>
    <m/>
    <n v="210.6040435999999"/>
    <n v="141.8309300519999"/>
    <m/>
    <n v="130.68000000000004"/>
    <n v="7.262208399999996"/>
    <m/>
    <n v="900.51384159999952"/>
    <n v="3297.0426135999983"/>
  </r>
  <r>
    <s v="DMC118"/>
    <s v="Administrative Assistant"/>
    <s v="@00486139"/>
    <s v="Crews, Kimberly A."/>
    <s v="445"/>
    <n v="14"/>
    <s v="CA"/>
    <s v="A"/>
    <n v="1"/>
    <n v="100"/>
    <n v="1"/>
    <x v="4"/>
    <s v="18F000"/>
    <x v="5"/>
    <s v="2191"/>
    <s v="711001"/>
    <m/>
    <m/>
    <n v="0.8"/>
    <n v="88483.0236"/>
    <n v="70786.418879999997"/>
    <n v="38615.434529931204"/>
    <n v="109401.85340993121"/>
    <n v="178.56"/>
    <n v="68.64"/>
    <n v="12902.400000000001"/>
    <n v="1345.3999999999999"/>
    <m/>
    <n v="1387.413810048"/>
    <m/>
    <n v="1026.4030737600001"/>
    <n v="691.22938036319988"/>
    <m/>
    <n v="522.72000000000014"/>
    <n v="35.39320944"/>
    <m/>
    <n v="4388.7579705600001"/>
    <n v="16068.517085760001"/>
  </r>
  <r>
    <s v="DMC120"/>
    <s v="Accounting Coordinator"/>
    <m/>
    <s v="Vacant"/>
    <s v="465"/>
    <n v="1"/>
    <s v="CA"/>
    <s v="A"/>
    <n v="1"/>
    <n v="100"/>
    <n v="1"/>
    <x v="1"/>
    <s v="122BS2"/>
    <x v="3"/>
    <s v="2191"/>
    <s v="672000"/>
    <m/>
    <m/>
    <n v="1"/>
    <n v="58264.08"/>
    <n v="58264.08"/>
    <n v="37782.619421200005"/>
    <n v="96046.699421199999"/>
    <n v="223.2"/>
    <n v="85.8"/>
    <n v="16128"/>
    <n v="1345.6"/>
    <m/>
    <n v="1141.975968"/>
    <m/>
    <n v="844.82916000000012"/>
    <n v="568.94874119999997"/>
    <m/>
    <n v="576.81439200000011"/>
    <n v="29.13204"/>
    <m/>
    <n v="3612.3729600000001"/>
    <n v="13225.946160000001"/>
  </r>
  <r>
    <s v="DMC123"/>
    <s v="Purchasing Coordinator/Analyst"/>
    <s v="@00296579"/>
    <s v="Fore, Raquel D."/>
    <s v="490"/>
    <n v="4"/>
    <s v="CA"/>
    <s v="A"/>
    <n v="1"/>
    <n v="100"/>
    <n v="1"/>
    <x v="1"/>
    <s v="120BS1"/>
    <x v="3"/>
    <s v="2191"/>
    <s v="672000"/>
    <m/>
    <m/>
    <n v="1"/>
    <n v="70989.119999999995"/>
    <n v="70989.119999999995"/>
    <n v="42101.287988799995"/>
    <n v="113090.4079888"/>
    <n v="223.2"/>
    <n v="85.8"/>
    <n v="16128"/>
    <n v="1345.6"/>
    <m/>
    <n v="1391.3867519999999"/>
    <m/>
    <n v="1029.3422399999999"/>
    <n v="693.20875679999995"/>
    <m/>
    <n v="653.40000000000009"/>
    <n v="35.49456"/>
    <m/>
    <n v="4401.3254399999996"/>
    <n v="16114.53024"/>
  </r>
  <r>
    <s v="DMC124"/>
    <s v="Network Engineer"/>
    <s v="@00520702"/>
    <s v="Lucero, Juan A."/>
    <s v="510"/>
    <n v="11"/>
    <s v="CA"/>
    <s v="A"/>
    <n v="1"/>
    <n v="100"/>
    <n v="1"/>
    <x v="1"/>
    <s v="133II0"/>
    <x v="2"/>
    <s v="2191"/>
    <s v="678000"/>
    <m/>
    <m/>
    <n v="1"/>
    <n v="93143.88"/>
    <n v="93143.88"/>
    <n v="49486.9095562"/>
    <n v="142630.7895562"/>
    <n v="223.2"/>
    <n v="85.8"/>
    <n v="16128"/>
    <n v="1345.6"/>
    <m/>
    <n v="1825.620048"/>
    <m/>
    <n v="1350.58626"/>
    <n v="909.54998820000003"/>
    <m/>
    <n v="653.40000000000009"/>
    <n v="46.571940000000005"/>
    <m/>
    <n v="5774.9205600000005"/>
    <n v="21143.660760000002"/>
  </r>
  <r>
    <s v="DMC126"/>
    <s v="Systems Support Specialist I"/>
    <s v="@00246023"/>
    <s v="Pryor, Karen L."/>
    <s v="445"/>
    <n v="15"/>
    <s v="CA"/>
    <s v="A"/>
    <n v="1"/>
    <n v="100"/>
    <n v="1"/>
    <x v="1"/>
    <s v="133II0"/>
    <x v="2"/>
    <s v="2191"/>
    <s v="678000"/>
    <m/>
    <m/>
    <n v="1"/>
    <n v="74582.880000000005"/>
    <n v="74582.880000000005"/>
    <n v="43479.321791199996"/>
    <n v="118062.2017912"/>
    <n v="223.2"/>
    <n v="85.8"/>
    <n v="16128"/>
    <n v="1345.6"/>
    <n v="180"/>
    <n v="1461.8244480000001"/>
    <m/>
    <n v="1081.4517600000001"/>
    <n v="728.30182319999994"/>
    <m/>
    <n v="653.40000000000009"/>
    <n v="37.291440000000001"/>
    <m/>
    <n v="4624.1385600000003"/>
    <n v="16930.313760000001"/>
  </r>
  <r>
    <s v="DMC127"/>
    <s v="Cloud Applications Engineer"/>
    <s v="@00256951"/>
    <s v="White, Joseph C."/>
    <s v="540"/>
    <n v="4"/>
    <s v="CA"/>
    <s v="A"/>
    <n v="1"/>
    <n v="100"/>
    <n v="1"/>
    <x v="1"/>
    <s v="132EA0"/>
    <x v="2"/>
    <s v="2191"/>
    <s v="678000"/>
    <m/>
    <m/>
    <n v="1"/>
    <n v="90872.04"/>
    <n v="90872.04"/>
    <n v="48729.557614600002"/>
    <n v="139601.5976146"/>
    <n v="223.2"/>
    <n v="85.8"/>
    <n v="16128"/>
    <n v="1345.6"/>
    <m/>
    <n v="1781.0919839999999"/>
    <m/>
    <n v="1317.6445799999999"/>
    <n v="887.36547059999987"/>
    <m/>
    <n v="653.40000000000009"/>
    <n v="45.436019999999999"/>
    <m/>
    <n v="5634.0664799999995"/>
    <n v="20627.953079999999"/>
  </r>
  <r>
    <s v="DMC128"/>
    <s v="Web Developer"/>
    <m/>
    <m/>
    <m/>
    <m/>
    <s v="CA"/>
    <s v="A"/>
    <n v="1"/>
    <m/>
    <m/>
    <x v="1"/>
    <s v="132EA0"/>
    <x v="2"/>
    <s v="2191"/>
    <s v="678000"/>
    <m/>
    <m/>
    <n v="1"/>
    <n v="84383.76"/>
    <n v="84383.76"/>
    <n v="46566.5921524"/>
    <n v="130950.3521524"/>
    <n v="223.2"/>
    <n v="85.8"/>
    <n v="16128"/>
    <n v="1345.6"/>
    <m/>
    <n v="1653.9216959999999"/>
    <m/>
    <n v="1223.5645199999999"/>
    <n v="824.0074163999999"/>
    <m/>
    <n v="653.40000000000009"/>
    <n v="42.191879999999998"/>
    <m/>
    <n v="5231.7931199999994"/>
    <n v="19155.113519999999"/>
  </r>
  <r>
    <s v="DMC129"/>
    <s v="Department Assistant III"/>
    <s v="@00110084"/>
    <s v="Johnson, Tina M."/>
    <s v="380"/>
    <n v="15"/>
    <s v="CA"/>
    <s v="A"/>
    <n v="1"/>
    <n v="100"/>
    <n v="1"/>
    <x v="1"/>
    <s v="140HR0"/>
    <x v="1"/>
    <s v="2191"/>
    <s v="673000"/>
    <m/>
    <m/>
    <n v="1"/>
    <n v="54104.04"/>
    <n v="54104.04"/>
    <n v="36354.623290599993"/>
    <n v="90458.663290600001"/>
    <n v="223.2"/>
    <n v="85.8"/>
    <n v="16128"/>
    <n v="1345.6"/>
    <m/>
    <n v="1060.4391840000001"/>
    <m/>
    <n v="784.50858000000005"/>
    <n v="528.32595059999994"/>
    <m/>
    <n v="535.62999600000001"/>
    <n v="27.052020000000002"/>
    <m/>
    <n v="3354.45048"/>
    <n v="12281.61708"/>
  </r>
  <r>
    <s v="DMC130"/>
    <s v="Department Assistant II"/>
    <m/>
    <m/>
    <m/>
    <m/>
    <s v="CA"/>
    <s v="A"/>
    <n v="1"/>
    <m/>
    <m/>
    <x v="5"/>
    <s v="117ETP"/>
    <x v="0"/>
    <s v="2191"/>
    <s v="684000"/>
    <m/>
    <m/>
    <n v="1"/>
    <n v="110503.21449999996"/>
    <n v="110503.21449999996"/>
    <n v="55273.90410179249"/>
    <n v="165777.11860179243"/>
    <n v="223.2"/>
    <n v="85.8"/>
    <n v="16128"/>
    <n v="1345.6"/>
    <m/>
    <n v="2165.8630041999991"/>
    <m/>
    <n v="1602.2966102499995"/>
    <n v="1079.0638895924994"/>
    <m/>
    <n v="653.40000000000009"/>
    <n v="55.251607249999978"/>
    <m/>
    <n v="6851.1992989999972"/>
    <n v="25084.22969149999"/>
  </r>
  <r>
    <s v="DMC131"/>
    <s v="Human Resources Assistant - CC"/>
    <s v="@00109804"/>
    <s v="Guzman, Cynthia E."/>
    <s v="425"/>
    <n v="5"/>
    <s v="CA"/>
    <s v="A"/>
    <n v="1"/>
    <n v="100"/>
    <n v="1"/>
    <x v="1"/>
    <s v="145HR5"/>
    <x v="1"/>
    <s v="2191"/>
    <s v="673000"/>
    <m/>
    <m/>
    <n v="1"/>
    <n v="50240.88"/>
    <n v="50240.88"/>
    <n v="35028.5356732"/>
    <n v="85269.415673199997"/>
    <n v="223.2"/>
    <n v="85.8"/>
    <n v="16128"/>
    <n v="1345.6"/>
    <m/>
    <n v="984.72124799999995"/>
    <m/>
    <n v="728.49275999999998"/>
    <n v="490.60219319999993"/>
    <m/>
    <n v="497.38471200000004"/>
    <n v="25.120439999999999"/>
    <m/>
    <n v="3114.9345599999997"/>
    <n v="11404.679759999999"/>
  </r>
  <r>
    <s v="DMC132"/>
    <s v="Accounting Technician II"/>
    <s v="@00193207"/>
    <s v="Galvan, Lacie"/>
    <s v="410"/>
    <n v="4"/>
    <s v="CA"/>
    <s v="A"/>
    <n v="1"/>
    <n v="100"/>
    <n v="1"/>
    <x v="1"/>
    <s v="122BS5"/>
    <x v="3"/>
    <s v="2191"/>
    <s v="672000"/>
    <m/>
    <m/>
    <n v="1"/>
    <n v="47820"/>
    <n v="47820"/>
    <n v="34197.532299999999"/>
    <n v="82017.532299999992"/>
    <n v="223.2"/>
    <n v="85.8"/>
    <n v="16128"/>
    <n v="1345.6"/>
    <m/>
    <n v="937.27199999999993"/>
    <m/>
    <n v="693.39"/>
    <n v="466.96229999999997"/>
    <m/>
    <n v="473.41800000000006"/>
    <n v="23.91"/>
    <m/>
    <n v="2964.84"/>
    <n v="10855.140000000001"/>
  </r>
  <r>
    <s v="DMC134"/>
    <s v="Institutional Research Analyst"/>
    <s v="@00277994"/>
    <s v="Castro, Alexandro"/>
    <s v="500"/>
    <n v="7"/>
    <s v="CA"/>
    <s v="A"/>
    <n v="1"/>
    <n v="100"/>
    <n v="1"/>
    <x v="1"/>
    <s v="10AIR1"/>
    <x v="4"/>
    <s v="2191"/>
    <s v="679000"/>
    <m/>
    <m/>
    <n v="1"/>
    <n v="80317.679999999993"/>
    <n v="80317.679999999993"/>
    <n v="45211.103393199999"/>
    <n v="125528.78339319999"/>
    <n v="223.2"/>
    <n v="85.8"/>
    <n v="16128"/>
    <n v="1345.6"/>
    <m/>
    <n v="1574.2265279999999"/>
    <m/>
    <n v="1164.60636"/>
    <n v="784.30214519999993"/>
    <m/>
    <n v="653.40000000000009"/>
    <n v="40.158839999999998"/>
    <m/>
    <n v="4979.6961599999995"/>
    <n v="18232.113359999999"/>
  </r>
  <r>
    <s v="DMC135"/>
    <s v="Institutional Research Analyst"/>
    <s v="@00658581"/>
    <s v="Anderson, Amber D."/>
    <s v="500"/>
    <n v="7"/>
    <s v="CA"/>
    <s v="A"/>
    <n v="1"/>
    <n v="100"/>
    <n v="1"/>
    <x v="1"/>
    <s v="10AIR1"/>
    <x v="4"/>
    <s v="2191"/>
    <s v="679000"/>
    <m/>
    <m/>
    <n v="1"/>
    <n v="55348.614099999962"/>
    <n v="55348.614099999962"/>
    <n v="36781.842019036492"/>
    <n v="92130.456119036447"/>
    <n v="223.2"/>
    <n v="85.8"/>
    <n v="16128"/>
    <n v="1345.6"/>
    <m/>
    <n v="1084.8328363599992"/>
    <m/>
    <n v="802.55490444999953"/>
    <n v="540.47921668649963"/>
    <m/>
    <n v="547.95127958999967"/>
    <n v="27.674307049999982"/>
    <m/>
    <n v="3431.6140741999975"/>
    <n v="12564.135400699992"/>
  </r>
  <r>
    <s v="DMC138"/>
    <s v="Data Warehouse Administrator"/>
    <s v="@00605436"/>
    <s v="Evans, Marsha"/>
    <s v="530"/>
    <n v="15"/>
    <s v="CA"/>
    <s v="A"/>
    <n v="1"/>
    <n v="100"/>
    <n v="1"/>
    <x v="1"/>
    <s v="132EA0"/>
    <x v="2"/>
    <s v="2191"/>
    <s v="678000"/>
    <m/>
    <m/>
    <n v="1"/>
    <n v="113486.76"/>
    <n v="113486.76"/>
    <n v="56268.5137474"/>
    <n v="169755.2737474"/>
    <n v="223.2"/>
    <n v="85.8"/>
    <n v="16128"/>
    <n v="1345.6"/>
    <m/>
    <n v="2224.3404959999998"/>
    <m/>
    <n v="1645.5580199999999"/>
    <n v="1108.1982114"/>
    <m/>
    <n v="653.40000000000009"/>
    <n v="56.743380000000002"/>
    <m/>
    <n v="7036.1791199999998"/>
    <n v="25761.49452"/>
  </r>
  <r>
    <s v="DMC139"/>
    <s v="Data Warehouse Developer"/>
    <s v="@00362044"/>
    <s v="Chavarria, Daniel S."/>
    <s v="515"/>
    <n v="3"/>
    <s v="CA"/>
    <s v="A"/>
    <n v="1"/>
    <n v="100"/>
    <n v="1"/>
    <x v="1"/>
    <s v="132EA0"/>
    <x v="2"/>
    <s v="2191"/>
    <s v="678000"/>
    <m/>
    <m/>
    <n v="1"/>
    <n v="78358.679999999993"/>
    <n v="78358.679999999993"/>
    <n v="44558.041358200004"/>
    <n v="122916.7213582"/>
    <n v="223.2"/>
    <n v="85.8"/>
    <n v="16128"/>
    <n v="1345.6"/>
    <m/>
    <n v="1535.8301279999998"/>
    <m/>
    <n v="1136.2008599999999"/>
    <n v="765.17251019999992"/>
    <m/>
    <n v="653.40000000000009"/>
    <n v="39.179339999999996"/>
    <m/>
    <n v="4858.2381599999999"/>
    <n v="17787.42036"/>
  </r>
  <r>
    <s v="DMC140"/>
    <s v="Accounting Technician II"/>
    <s v="@00714371"/>
    <s v="Geary, Camellia"/>
    <s v="410"/>
    <n v="4"/>
    <s v="CA"/>
    <s v="A"/>
    <n v="1"/>
    <n v="100"/>
    <n v="1"/>
    <x v="1"/>
    <s v="122BS3"/>
    <x v="3"/>
    <s v="2191"/>
    <s v="672000"/>
    <m/>
    <m/>
    <n v="0.75"/>
    <n v="47820"/>
    <n v="35865"/>
    <n v="25984.299224999999"/>
    <n v="61849.299224999995"/>
    <n v="167.39999999999998"/>
    <n v="64.349999999999994"/>
    <n v="12096"/>
    <n v="1345.35"/>
    <m/>
    <n v="702.95399999999995"/>
    <m/>
    <n v="520.04250000000002"/>
    <n v="350.22172499999999"/>
    <m/>
    <n v="355.06350000000003"/>
    <n v="17.932500000000001"/>
    <m/>
    <n v="2223.63"/>
    <n v="8141.3550000000005"/>
  </r>
  <r>
    <s v="DMC140"/>
    <s v="Accounting Technician II"/>
    <s v="@00714371"/>
    <s v="Geary, Camellia"/>
    <s v="410"/>
    <n v="4"/>
    <s v="CA"/>
    <s v="A"/>
    <n v="1"/>
    <n v="100"/>
    <n v="1"/>
    <x v="6"/>
    <s v="122BS3"/>
    <x v="3"/>
    <s v="2191"/>
    <s v="672000"/>
    <m/>
    <m/>
    <n v="0.25"/>
    <n v="47820"/>
    <n v="11955"/>
    <n v="9557.8330750000005"/>
    <n v="21512.833075000002"/>
    <n v="55.8"/>
    <n v="21.45"/>
    <n v="4032"/>
    <n v="1344.85"/>
    <m/>
    <n v="234.31799999999998"/>
    <m/>
    <n v="173.3475"/>
    <n v="116.74057499999999"/>
    <m/>
    <n v="118.35450000000002"/>
    <n v="5.9775"/>
    <m/>
    <n v="741.21"/>
    <n v="2713.7850000000003"/>
  </r>
  <r>
    <s v="DMC141"/>
    <s v="Human Resources Technician"/>
    <s v="@00366128"/>
    <s v="Quintero, Karla Y"/>
    <s v="435"/>
    <n v="6"/>
    <s v="CA"/>
    <s v="A"/>
    <n v="1"/>
    <n v="100"/>
    <n v="1"/>
    <x v="1"/>
    <s v="145HR3"/>
    <x v="1"/>
    <s v="2191"/>
    <s v="673000"/>
    <m/>
    <m/>
    <n v="1"/>
    <n v="56843.040000000001"/>
    <n v="56843.040000000001"/>
    <n v="37294.826125599997"/>
    <n v="94137.866125600005"/>
    <n v="223.2"/>
    <n v="85.8"/>
    <n v="16128"/>
    <n v="1345.6"/>
    <m/>
    <n v="1114.1235839999999"/>
    <m/>
    <n v="824.22408000000007"/>
    <n v="555.07228559999999"/>
    <m/>
    <n v="562.74609600000008"/>
    <n v="28.421520000000001"/>
    <m/>
    <n v="3524.2684800000002"/>
    <n v="12903.370080000001"/>
  </r>
  <r>
    <s v="DMC145"/>
    <s v="Human Resources Assistant"/>
    <s v="@00056918"/>
    <s v="Blanco, Trudi L."/>
    <s v="425"/>
    <n v="3"/>
    <s v="CA"/>
    <s v="A"/>
    <n v="1"/>
    <n v="100"/>
    <n v="1"/>
    <x v="1"/>
    <s v="145HR3"/>
    <x v="1"/>
    <s v="2191"/>
    <s v="673000"/>
    <m/>
    <m/>
    <n v="1"/>
    <n v="50240.88"/>
    <n v="50240.88"/>
    <n v="35028.5356732"/>
    <n v="85269.415673199997"/>
    <n v="223.2"/>
    <n v="85.8"/>
    <n v="16128"/>
    <n v="1345.6"/>
    <m/>
    <n v="984.72124799999995"/>
    <m/>
    <n v="728.49275999999998"/>
    <n v="490.60219319999993"/>
    <m/>
    <n v="497.38471200000004"/>
    <n v="25.120439999999999"/>
    <m/>
    <n v="3114.9345599999997"/>
    <n v="11404.679759999999"/>
  </r>
  <r>
    <s v="DMC147"/>
    <s v="Network Engineer"/>
    <s v="@00205536"/>
    <s v="Horton, Jeremy S."/>
    <s v="510"/>
    <n v="11"/>
    <s v="CA"/>
    <s v="A"/>
    <n v="1"/>
    <n v="100"/>
    <n v="1"/>
    <x v="1"/>
    <s v="133II0"/>
    <x v="2"/>
    <s v="2191"/>
    <s v="678000"/>
    <m/>
    <m/>
    <n v="1"/>
    <n v="93143.88"/>
    <n v="93143.88"/>
    <n v="49486.9095562"/>
    <n v="142630.7895562"/>
    <n v="223.2"/>
    <n v="85.8"/>
    <n v="16128"/>
    <n v="1345.6"/>
    <m/>
    <n v="1825.620048"/>
    <m/>
    <n v="1350.58626"/>
    <n v="909.54998820000003"/>
    <m/>
    <n v="653.40000000000009"/>
    <n v="46.571940000000005"/>
    <m/>
    <n v="5774.9205600000005"/>
    <n v="21143.660760000002"/>
  </r>
  <r>
    <s v="DMC148"/>
    <s v="Department Assistant III"/>
    <m/>
    <m/>
    <m/>
    <m/>
    <s v="CA"/>
    <s v="A"/>
    <n v="1"/>
    <m/>
    <m/>
    <x v="2"/>
    <s v="11BBC3"/>
    <x v="0"/>
    <s v="2191"/>
    <s v="684000"/>
    <m/>
    <m/>
    <n v="1"/>
    <n v="62621.884100000039"/>
    <n v="62621.884100000039"/>
    <n v="39278.501045586512"/>
    <n v="101900.38514558655"/>
    <n v="223.2"/>
    <n v="85.8"/>
    <n v="16128"/>
    <n v="1345.6"/>
    <m/>
    <n v="1227.3889283600008"/>
    <m/>
    <n v="908.01731945000063"/>
    <n v="611.50269823650035"/>
    <m/>
    <n v="619.95665259000043"/>
    <n v="31.310942050000019"/>
    <m/>
    <n v="3882.5568142000025"/>
    <n v="14215.167690700009"/>
  </r>
  <r>
    <s v="DMC149"/>
    <s v="Workforce Prep Assistant"/>
    <s v="@00453302"/>
    <s v="Lopez, Betsaira"/>
    <s v="425"/>
    <n v="2"/>
    <s v="CA"/>
    <s v="A"/>
    <n v="1"/>
    <n v="100"/>
    <n v="1"/>
    <x v="7"/>
    <s v="11BCR1"/>
    <x v="0"/>
    <s v="2191"/>
    <s v="684000"/>
    <m/>
    <m/>
    <n v="0.33"/>
    <n v="78206.160500000042"/>
    <n v="25808.032965000017"/>
    <n v="15588.256909377233"/>
    <n v="41396.289874377253"/>
    <n v="73.656000000000006"/>
    <n v="28.314"/>
    <n v="5322.2400000000007"/>
    <n v="1344.9299999999998"/>
    <m/>
    <n v="505.83744611400033"/>
    <m/>
    <n v="374.21647799250024"/>
    <n v="252.01544190322514"/>
    <m/>
    <n v="215.62200000000004"/>
    <n v="12.904016482500008"/>
    <m/>
    <n v="1600.098043830001"/>
    <n v="5858.423483055004"/>
  </r>
  <r>
    <s v="DMC149"/>
    <s v="Workforce Prep Assistant"/>
    <s v="@00453302"/>
    <s v="Lopez, Betsaira"/>
    <s v="425"/>
    <n v="2"/>
    <s v="CA"/>
    <s v="A"/>
    <n v="1"/>
    <n v="100"/>
    <n v="1"/>
    <x v="2"/>
    <s v="11BBC3"/>
    <x v="0"/>
    <s v="2191"/>
    <s v="684000"/>
    <m/>
    <m/>
    <n v="0.33"/>
    <n v="78206.160500000042"/>
    <n v="25808.032965000017"/>
    <n v="15588.256909377233"/>
    <n v="41396.289874377253"/>
    <n v="73.656000000000006"/>
    <n v="28.314"/>
    <n v="5322.2400000000007"/>
    <n v="1344.9299999999998"/>
    <m/>
    <n v="505.83744611400033"/>
    <m/>
    <n v="374.21647799250024"/>
    <n v="252.01544190322514"/>
    <m/>
    <n v="215.62200000000004"/>
    <n v="12.904016482500008"/>
    <m/>
    <n v="1600.098043830001"/>
    <n v="5858.423483055004"/>
  </r>
  <r>
    <s v="DMC149"/>
    <s v="Workforce Prep Assistant"/>
    <s v="@00453302"/>
    <s v="Lopez, Betsaira"/>
    <s v="425"/>
    <n v="2"/>
    <s v="CA"/>
    <s v="A"/>
    <n v="1"/>
    <n v="100"/>
    <n v="1"/>
    <x v="5"/>
    <s v="117ETP"/>
    <x v="0"/>
    <s v="2191"/>
    <s v="684000"/>
    <m/>
    <m/>
    <n v="0.34"/>
    <n v="78206.160999999993"/>
    <n v="26590.09474"/>
    <n v="16019.882933000103"/>
    <n v="42609.977673000103"/>
    <n v="75.888000000000005"/>
    <n v="29.172000000000001"/>
    <n v="5483.52"/>
    <n v="1344.9399999999998"/>
    <m/>
    <n v="521.16585690399995"/>
    <m/>
    <n v="385.55637373000002"/>
    <n v="259.6522751361"/>
    <m/>
    <n v="222.15600000000003"/>
    <n v="13.295047370000001"/>
    <m/>
    <n v="1648.58587388"/>
    <n v="6035.9515059800005"/>
  </r>
  <r>
    <s v="DMC150"/>
    <s v="Accounting Coordinator"/>
    <m/>
    <s v="Kevin's position"/>
    <m/>
    <m/>
    <s v="CA"/>
    <s v="A"/>
    <n v="1"/>
    <n v="100"/>
    <n v="1"/>
    <x v="1"/>
    <s v="122BS2"/>
    <x v="3"/>
    <s v="2191"/>
    <s v="672000"/>
    <m/>
    <m/>
    <n v="1"/>
    <n v="62744.04"/>
    <n v="62744.04"/>
    <n v="39320.432890600001"/>
    <n v="102064.47289060001"/>
    <n v="223.2"/>
    <n v="85.8"/>
    <n v="16128"/>
    <n v="1345.6"/>
    <m/>
    <n v="1229.7831839999999"/>
    <m/>
    <n v="909.78858000000002"/>
    <n v="612.69555059999993"/>
    <m/>
    <n v="621.16599600000006"/>
    <n v="31.372020000000003"/>
    <m/>
    <n v="3890.1304799999998"/>
    <n v="14242.897080000001"/>
  </r>
  <r>
    <s v="DMC151"/>
    <s v="Systems Support Analyst"/>
    <s v="@00355096"/>
    <s v="Kuhn, Angelique G."/>
    <s v="475"/>
    <n v="3"/>
    <s v="CA"/>
    <s v="A"/>
    <n v="1"/>
    <n v="100"/>
    <n v="1"/>
    <x v="1"/>
    <s v="132EA0"/>
    <x v="2"/>
    <s v="2191"/>
    <s v="678000"/>
    <m/>
    <m/>
    <n v="1"/>
    <n v="64312.68"/>
    <n v="64312.68"/>
    <n v="39858.892100199999"/>
    <n v="104171.57210019999"/>
    <n v="223.2"/>
    <n v="85.8"/>
    <n v="16128"/>
    <n v="1345.6"/>
    <m/>
    <n v="1260.5285280000001"/>
    <m/>
    <n v="932.53386"/>
    <n v="628.01332019999995"/>
    <m/>
    <n v="636.69553200000007"/>
    <n v="32.15634"/>
    <m/>
    <n v="3987.38616"/>
    <n v="14598.978360000001"/>
  </r>
  <r>
    <s v="DMC154"/>
    <s v="Computer Lab Assistant"/>
    <m/>
    <m/>
    <m/>
    <m/>
    <s v="CY"/>
    <s v="A"/>
    <n v="1"/>
    <m/>
    <m/>
    <x v="7"/>
    <s v="11BCR1"/>
    <x v="0"/>
    <s v="2191"/>
    <s v="684000"/>
    <m/>
    <m/>
    <n v="0.5"/>
    <n v="80161.28019999995"/>
    <n v="40080.640099999975"/>
    <n v="23251.782586936497"/>
    <n v="63332.422686936472"/>
    <n v="111.6"/>
    <n v="42.9"/>
    <n v="8064"/>
    <n v="1345.1"/>
    <m/>
    <n v="785.58054595999954"/>
    <m/>
    <n v="581.16928144999963"/>
    <n v="391.38745057649976"/>
    <m/>
    <n v="326.70000000000005"/>
    <n v="20.040320049999988"/>
    <m/>
    <n v="2484.9996861999985"/>
    <n v="9098.3053026999951"/>
  </r>
  <r>
    <s v="DMC154"/>
    <s v="Computer Lab Assistant"/>
    <m/>
    <m/>
    <m/>
    <m/>
    <s v="CY"/>
    <s v="A"/>
    <n v="1"/>
    <m/>
    <m/>
    <x v="2"/>
    <s v="11BBC3"/>
    <x v="0"/>
    <s v="2191"/>
    <s v="684000"/>
    <m/>
    <m/>
    <n v="0.5"/>
    <n v="80161.28019999995"/>
    <n v="40080.640099999975"/>
    <n v="23251.782586936497"/>
    <n v="63332.422686936472"/>
    <n v="111.6"/>
    <n v="42.9"/>
    <n v="8064"/>
    <n v="1345.1"/>
    <m/>
    <n v="785.58054595999954"/>
    <m/>
    <n v="581.16928144999963"/>
    <n v="391.38745057649976"/>
    <m/>
    <n v="326.70000000000005"/>
    <n v="20.040320049999988"/>
    <m/>
    <n v="2484.9996861999985"/>
    <n v="9098.3053026999951"/>
  </r>
  <r>
    <s v="DMC157"/>
    <s v="Human Resources Assistant-PC"/>
    <s v="@00657178"/>
    <s v="Martinez, Klautitsy"/>
    <s v="425"/>
    <n v="3"/>
    <s v="CC"/>
    <s v="A"/>
    <n v="1"/>
    <n v="47.5"/>
    <n v="0.47499999999999998"/>
    <x v="1"/>
    <s v="145HR4"/>
    <x v="1"/>
    <s v="2191"/>
    <s v="673000"/>
    <m/>
    <m/>
    <n v="1"/>
    <n v="50240.88"/>
    <n v="50240.88"/>
    <n v="17622.742273199998"/>
    <n v="67863.622273199988"/>
    <m/>
    <m/>
    <m/>
    <m/>
    <m/>
    <n v="0"/>
    <n v="1858.9125599999998"/>
    <n v="728.49275999999998"/>
    <n v="490.60219319999993"/>
    <m/>
    <n v="0"/>
    <n v="25.120439999999999"/>
    <m/>
    <n v="3114.9345599999997"/>
    <n v="11404.679759999999"/>
  </r>
  <r>
    <s v="DMC159"/>
    <s v="Network Engineer"/>
    <s v="@00071282"/>
    <s v="Kelley, Justin K."/>
    <s v="510"/>
    <n v="5"/>
    <s v="CA"/>
    <s v="A"/>
    <n v="1"/>
    <n v="100"/>
    <n v="1"/>
    <x v="1"/>
    <s v="133II0"/>
    <x v="2"/>
    <s v="2191"/>
    <s v="678000"/>
    <m/>
    <m/>
    <n v="1"/>
    <n v="80317.679999999993"/>
    <n v="80317.679999999993"/>
    <n v="45211.103393199999"/>
    <n v="125528.78339319999"/>
    <n v="223.2"/>
    <n v="85.8"/>
    <n v="16128"/>
    <n v="1345.6"/>
    <m/>
    <n v="1574.2265279999999"/>
    <m/>
    <n v="1164.60636"/>
    <n v="784.30214519999993"/>
    <m/>
    <n v="653.40000000000009"/>
    <n v="40.158839999999998"/>
    <m/>
    <n v="4979.6961599999995"/>
    <n v="18232.113359999999"/>
  </r>
  <r>
    <s v="DMC160"/>
    <s v="Enterprise Res Plan Analyst I"/>
    <s v="@00650502"/>
    <s v="Michal, William"/>
    <s v="515"/>
    <n v="4"/>
    <s v="CA"/>
    <s v="A"/>
    <n v="1"/>
    <n v="100"/>
    <n v="1"/>
    <x v="1"/>
    <s v="132EA0"/>
    <x v="2"/>
    <s v="2191"/>
    <s v="678000"/>
    <m/>
    <m/>
    <n v="1"/>
    <n v="80317.679999999993"/>
    <n v="80317.679999999993"/>
    <n v="45211.103393199999"/>
    <n v="125528.78339319999"/>
    <n v="223.2"/>
    <n v="85.8"/>
    <n v="16128"/>
    <n v="1345.6"/>
    <m/>
    <n v="1574.2265279999999"/>
    <m/>
    <n v="1164.60636"/>
    <n v="784.30214519999993"/>
    <m/>
    <n v="653.40000000000009"/>
    <n v="40.158839999999998"/>
    <m/>
    <n v="4979.6961599999995"/>
    <n v="18232.113359999999"/>
  </r>
  <r>
    <s v="DMC161"/>
    <s v="Human Resources Tech- Benefits"/>
    <m/>
    <m/>
    <n v="435"/>
    <n v="1"/>
    <s v="CA"/>
    <s v="A"/>
    <n v="1"/>
    <n v="100"/>
    <n v="1"/>
    <x v="1"/>
    <s v="140HR0"/>
    <x v="1"/>
    <s v="2191"/>
    <s v="673000"/>
    <m/>
    <m/>
    <n v="1"/>
    <n v="50240.88"/>
    <n v="50240.88"/>
    <n v="35028.5356732"/>
    <n v="85269.415673199997"/>
    <n v="223.2"/>
    <n v="85.8"/>
    <n v="16128"/>
    <n v="1345.6"/>
    <m/>
    <n v="984.72124799999995"/>
    <m/>
    <n v="728.49275999999998"/>
    <n v="490.60219319999993"/>
    <m/>
    <n v="497.38471200000004"/>
    <n v="25.120439999999999"/>
    <m/>
    <n v="3114.9345599999997"/>
    <n v="11404.679759999999"/>
  </r>
  <r>
    <s v="DMC163"/>
    <s v="Systems Support Specialist I"/>
    <s v="@00631441"/>
    <s v="Wallace, Justin"/>
    <s v="445"/>
    <n v="4"/>
    <s v="CA"/>
    <s v="A"/>
    <n v="1"/>
    <n v="100"/>
    <n v="1"/>
    <x v="1"/>
    <s v="133II0"/>
    <x v="2"/>
    <s v="2191"/>
    <s v="678000"/>
    <m/>
    <m/>
    <n v="1"/>
    <n v="56843.040000000001"/>
    <n v="56843.040000000001"/>
    <n v="37294.826125599997"/>
    <n v="94137.866125600005"/>
    <n v="223.2"/>
    <n v="85.8"/>
    <n v="16128"/>
    <n v="1345.6"/>
    <m/>
    <n v="1114.1235839999999"/>
    <m/>
    <n v="824.22408000000007"/>
    <n v="555.07228559999999"/>
    <m/>
    <n v="562.74609600000008"/>
    <n v="28.421520000000001"/>
    <m/>
    <n v="3524.2684800000002"/>
    <n v="12903.370080000001"/>
  </r>
  <r>
    <s v="DMC164"/>
    <s v="Enterprise Res Plan Analyst I"/>
    <s v="@00720833"/>
    <s v="Bunk, Alvin"/>
    <n v="515"/>
    <n v="3"/>
    <s v="CA"/>
    <s v="A"/>
    <n v="1"/>
    <n v="100"/>
    <n v="1"/>
    <x v="1"/>
    <s v="132EA0"/>
    <x v="2"/>
    <s v="2191"/>
    <s v="678000"/>
    <m/>
    <m/>
    <n v="1"/>
    <n v="78358.679999999993"/>
    <n v="78358.679999999993"/>
    <n v="44558.041358200004"/>
    <n v="122916.7213582"/>
    <n v="223.2"/>
    <n v="85.8"/>
    <n v="16128"/>
    <n v="1345.6"/>
    <m/>
    <n v="1535.8301279999998"/>
    <m/>
    <n v="1136.2008599999999"/>
    <n v="765.17251019999992"/>
    <m/>
    <n v="653.40000000000009"/>
    <n v="39.179339999999996"/>
    <m/>
    <n v="4858.2381599999999"/>
    <n v="17787.42036"/>
  </r>
  <r>
    <s v="DMC165"/>
    <s v="Accounting Coordinator"/>
    <s v="@00000238"/>
    <s v="Tutop, Zenaida F."/>
    <s v="465"/>
    <n v="15"/>
    <s v="CA"/>
    <s v="A"/>
    <n v="1"/>
    <n v="100"/>
    <n v="1"/>
    <x v="1"/>
    <s v="122BS2"/>
    <x v="3"/>
    <s v="2191"/>
    <s v="672000"/>
    <m/>
    <m/>
    <n v="1"/>
    <n v="82325.64"/>
    <n v="82325.64"/>
    <n v="45880.486978600005"/>
    <n v="128206.1269786"/>
    <n v="223.2"/>
    <n v="85.8"/>
    <n v="16128"/>
    <n v="1345.6"/>
    <m/>
    <n v="1613.5825439999999"/>
    <m/>
    <n v="1193.7217800000001"/>
    <n v="803.90987459999997"/>
    <m/>
    <n v="653.40000000000009"/>
    <n v="41.162820000000004"/>
    <m/>
    <n v="5104.1896799999995"/>
    <n v="18687.920280000002"/>
  </r>
  <r>
    <s v="DMC166"/>
    <s v="Workforce Prep Assistant"/>
    <s v="@00064745"/>
    <s v="Beed, Anna B."/>
    <s v="425"/>
    <n v="4"/>
    <s v="CA"/>
    <s v="A"/>
    <n v="1"/>
    <n v="100"/>
    <n v="1"/>
    <x v="5"/>
    <s v="117ETP"/>
    <x v="0"/>
    <s v="2191"/>
    <s v="684000"/>
    <m/>
    <m/>
    <n v="0.5"/>
    <n v="38216.347000000002"/>
    <n v="19108.173500000001"/>
    <n v="16122.7671764775"/>
    <n v="35230.940676477505"/>
    <n v="111.6"/>
    <n v="42.9"/>
    <n v="8064"/>
    <n v="1345.1"/>
    <m/>
    <n v="374.52020060000001"/>
    <m/>
    <n v="277.06851575000002"/>
    <n v="186.59131422749999"/>
    <m/>
    <n v="189.17091765000004"/>
    <n v="9.5540867499999997"/>
    <m/>
    <n v="1184.7067570000002"/>
    <n v="4337.5553845000004"/>
  </r>
  <r>
    <s v="DMC166"/>
    <s v="Workforce Prep Assistant"/>
    <s v="@00064745"/>
    <s v="Beed, Anna B."/>
    <s v="425"/>
    <n v="4"/>
    <s v="CA"/>
    <s v="A"/>
    <n v="1"/>
    <n v="100"/>
    <n v="1"/>
    <x v="7"/>
    <s v="11BCR1"/>
    <x v="0"/>
    <s v="2191"/>
    <s v="684000"/>
    <m/>
    <m/>
    <n v="0.5"/>
    <n v="38216.347299999958"/>
    <n v="19108.173649999979"/>
    <n v="16122.767227967242"/>
    <n v="35230.940877967223"/>
    <n v="111.6"/>
    <n v="42.9"/>
    <n v="8064"/>
    <n v="1345.1"/>
    <m/>
    <n v="374.52020353999956"/>
    <m/>
    <n v="277.0685179249997"/>
    <n v="186.59131569224979"/>
    <m/>
    <n v="189.17091913499979"/>
    <n v="9.55408682499999"/>
    <m/>
    <n v="1184.7067662999987"/>
    <n v="4337.555418549995"/>
  </r>
  <r>
    <s v="DMC167"/>
    <s v="Payroll Specialist"/>
    <s v="@00003177"/>
    <s v="Meyer, Anna M."/>
    <s v="455"/>
    <n v="14"/>
    <s v="CA"/>
    <s v="A"/>
    <n v="1"/>
    <n v="100"/>
    <n v="1"/>
    <x v="1"/>
    <s v="140HR8"/>
    <x v="1"/>
    <s v="2191"/>
    <s v="673000"/>
    <m/>
    <m/>
    <n v="1"/>
    <n v="76447.56"/>
    <n v="76447.56"/>
    <n v="43920.940839399998"/>
    <n v="120368.50083939999"/>
    <n v="223.2"/>
    <n v="85.8"/>
    <n v="16128"/>
    <n v="1345.6"/>
    <m/>
    <n v="1498.3721759999999"/>
    <m/>
    <n v="1108.4896200000001"/>
    <n v="746.51042339999992"/>
    <m/>
    <n v="653.40000000000009"/>
    <n v="38.223779999999998"/>
    <m/>
    <n v="4739.7487199999996"/>
    <n v="17353.596119999998"/>
  </r>
  <r>
    <s v="DMC168"/>
    <s v="Payroll Specialist"/>
    <s v="@00063312"/>
    <s v="Goin, Stephanie M."/>
    <s v="455"/>
    <n v="10"/>
    <s v="CA"/>
    <s v="A"/>
    <n v="1"/>
    <n v="100"/>
    <n v="1"/>
    <x v="1"/>
    <s v="140HR8"/>
    <x v="1"/>
    <s v="2191"/>
    <s v="673000"/>
    <m/>
    <m/>
    <n v="1"/>
    <n v="69257.64"/>
    <n v="69257.64"/>
    <n v="41524.073158600004"/>
    <n v="110781.7131586"/>
    <n v="223.2"/>
    <n v="85.8"/>
    <n v="16128"/>
    <n v="1345.6"/>
    <m/>
    <n v="1357.449744"/>
    <m/>
    <n v="1004.2357800000001"/>
    <n v="676.30085459999998"/>
    <m/>
    <n v="653.40000000000009"/>
    <n v="34.628819999999997"/>
    <m/>
    <n v="4293.9736800000001"/>
    <n v="15721.484280000001"/>
  </r>
  <r>
    <s v="DMC169"/>
    <s v="Coordinator, Risk Mgmt &amp; Safet"/>
    <s v="@00003484"/>
    <s v="Shearer, Sheila J."/>
    <s v="490"/>
    <n v="9"/>
    <s v="CA"/>
    <s v="A"/>
    <n v="1"/>
    <n v="100"/>
    <n v="1"/>
    <x v="1"/>
    <s v="140HR6"/>
    <x v="1"/>
    <s v="2191"/>
    <s v="677050"/>
    <m/>
    <m/>
    <n v="1"/>
    <n v="80317.679999999993"/>
    <n v="80317.679999999993"/>
    <n v="45211.103393199999"/>
    <n v="125528.78339319999"/>
    <n v="223.2"/>
    <n v="85.8"/>
    <n v="16128"/>
    <n v="1345.6"/>
    <m/>
    <n v="1574.2265279999999"/>
    <m/>
    <n v="1164.60636"/>
    <n v="784.30214519999993"/>
    <m/>
    <n v="653.40000000000009"/>
    <n v="40.158839999999998"/>
    <m/>
    <n v="4979.6961599999995"/>
    <n v="18232.113359999999"/>
  </r>
  <r>
    <s v="DMC170"/>
    <s v="Security Engineer"/>
    <s v="@00302402"/>
    <s v="Lefler, Patrick S."/>
    <s v="535"/>
    <n v="3"/>
    <s v="CA"/>
    <s v="A"/>
    <n v="1"/>
    <n v="100"/>
    <n v="1"/>
    <x v="1"/>
    <s v="131IS0"/>
    <x v="2"/>
    <s v="2191"/>
    <s v="678000"/>
    <m/>
    <m/>
    <n v="1"/>
    <n v="86493.36"/>
    <n v="86493.36"/>
    <n v="47269.858956399999"/>
    <n v="133763.2189564"/>
    <n v="223.2"/>
    <n v="85.8"/>
    <n v="16128"/>
    <n v="1345.6"/>
    <m/>
    <n v="1695.2698559999999"/>
    <m/>
    <n v="1254.15372"/>
    <n v="844.60766039999999"/>
    <m/>
    <n v="653.40000000000009"/>
    <n v="43.246679999999998"/>
    <m/>
    <n v="5362.5883199999998"/>
    <n v="19633.992720000002"/>
  </r>
  <r>
    <s v="DMC171"/>
    <s v="Institutional Research Analyst"/>
    <s v="@00283123"/>
    <s v="Pena, Velda E."/>
    <s v="500"/>
    <n v="5"/>
    <s v="CA"/>
    <s v="A"/>
    <n v="1"/>
    <n v="100"/>
    <n v="1"/>
    <x v="8"/>
    <s v="11BDT1"/>
    <x v="0"/>
    <s v="2191"/>
    <s v="684000"/>
    <m/>
    <m/>
    <n v="1"/>
    <n v="6203.1457083333298"/>
    <n v="6203.1457083333298"/>
    <n v="19911.922811571039"/>
    <n v="26115.068519904369"/>
    <n v="223.2"/>
    <n v="85.8"/>
    <n v="16128"/>
    <n v="1345.6"/>
    <m/>
    <n v="121.58165588333326"/>
    <m/>
    <n v="89.945612770833293"/>
    <n v="60.573717841874959"/>
    <m/>
    <n v="61.411142512499971"/>
    <n v="3.1015728541666649"/>
    <m/>
    <n v="384.59503391666647"/>
    <n v="1408.114075791666"/>
  </r>
  <r>
    <s v="DMC173"/>
    <s v="Department Assistant II (COF)"/>
    <m/>
    <m/>
    <m/>
    <m/>
    <s v="CA"/>
    <s v="A"/>
    <n v="0.47499999999999998"/>
    <m/>
    <m/>
    <x v="0"/>
    <s v="11BAE4"/>
    <x v="0"/>
    <s v="2191"/>
    <s v="684000"/>
    <m/>
    <m/>
    <n v="1"/>
    <m/>
    <n v="0"/>
    <n v="0"/>
    <n v="0"/>
    <m/>
    <m/>
    <m/>
    <m/>
    <m/>
    <n v="0"/>
    <m/>
    <n v="0"/>
    <n v="0"/>
    <m/>
    <n v="0"/>
    <n v="0"/>
    <m/>
    <n v="0"/>
    <n v="0"/>
  </r>
  <r>
    <s v="DMC174"/>
    <s v="Department Assistant III"/>
    <s v="@00370396"/>
    <s v="Reyes Bonilla, Mayra A."/>
    <s v="380"/>
    <n v="2"/>
    <s v="CA"/>
    <s v="A"/>
    <n v="1"/>
    <n v="100"/>
    <n v="1"/>
    <x v="1"/>
    <s v="130IT0"/>
    <x v="2"/>
    <s v="2191"/>
    <s v="678000"/>
    <m/>
    <m/>
    <n v="1"/>
    <n v="39248.160000000003"/>
    <n v="39248.160000000003"/>
    <n v="31255.119642400001"/>
    <n v="70503.279642400012"/>
    <n v="223.2"/>
    <n v="85.8"/>
    <n v="16128"/>
    <n v="1345.6"/>
    <m/>
    <n v="769.26393600000006"/>
    <m/>
    <n v="569.09832000000006"/>
    <n v="383.25828239999998"/>
    <m/>
    <n v="388.55678400000005"/>
    <n v="19.624080000000003"/>
    <m/>
    <n v="2433.3859200000002"/>
    <n v="8909.3323200000013"/>
  </r>
  <r>
    <s v="DML001"/>
    <s v="Educational Services Asst."/>
    <s v="@00000486"/>
    <s v="Taylor, Denise A."/>
    <s v="C"/>
    <n v="11"/>
    <s v="M6"/>
    <s v="A"/>
    <n v="1"/>
    <n v="100"/>
    <n v="1"/>
    <x v="1"/>
    <s v="110ES1"/>
    <x v="0"/>
    <s v="2190"/>
    <s v="679000"/>
    <m/>
    <m/>
    <n v="1"/>
    <n v="79244.800000000003"/>
    <n v="79244.800000000003"/>
    <n v="44853.442752000003"/>
    <n v="124098.24275200001"/>
    <n v="223.2"/>
    <n v="85.8"/>
    <n v="16128"/>
    <n v="1345.6"/>
    <m/>
    <n v="1553.1980800000001"/>
    <m/>
    <n v="1149.0496000000001"/>
    <n v="773.82547199999999"/>
    <m/>
    <n v="653.40000000000009"/>
    <n v="39.622399999999999"/>
    <m/>
    <n v="4913.1776"/>
    <n v="17988.569600000003"/>
  </r>
  <r>
    <s v="DML002"/>
    <s v="Human Resources Specialist"/>
    <s v="@00450182"/>
    <s v="Calderon, Amalia"/>
    <s v="E"/>
    <n v="2"/>
    <s v="M6"/>
    <s v="A"/>
    <n v="1"/>
    <n v="100"/>
    <n v="1"/>
    <x v="1"/>
    <s v="140HR0"/>
    <x v="1"/>
    <s v="2190"/>
    <s v="673000"/>
    <m/>
    <m/>
    <n v="1"/>
    <n v="73386.91"/>
    <n v="73386.91"/>
    <n v="42900.627252150007"/>
    <n v="116287.53725215001"/>
    <n v="223.2"/>
    <n v="85.8"/>
    <n v="16128"/>
    <n v="1345.6"/>
    <m/>
    <n v="1438.3834360000001"/>
    <m/>
    <n v="1064.1101950000002"/>
    <n v="716.62317614999995"/>
    <m/>
    <n v="653.40000000000009"/>
    <n v="36.693455"/>
    <m/>
    <n v="4549.9884200000006"/>
    <n v="16658.828570000001"/>
  </r>
  <r>
    <s v="DML003"/>
    <s v="Human Resources Specialist"/>
    <s v="@00032564"/>
    <s v="Duran, Virginia M."/>
    <s v="E"/>
    <n v="8"/>
    <s v="M6"/>
    <s v="A"/>
    <n v="1"/>
    <n v="100"/>
    <n v="1"/>
    <x v="1"/>
    <s v="140HR0"/>
    <x v="1"/>
    <s v="2190"/>
    <s v="673000"/>
    <m/>
    <m/>
    <n v="1"/>
    <n v="85106.32"/>
    <n v="85106.32"/>
    <n v="46807.468366800007"/>
    <n v="131913.7883668"/>
    <n v="223.2"/>
    <n v="85.8"/>
    <n v="16128"/>
    <n v="1345.6"/>
    <m/>
    <n v="1668.0838720000002"/>
    <m/>
    <n v="1234.0416400000001"/>
    <n v="831.06321479999997"/>
    <m/>
    <n v="653.40000000000009"/>
    <n v="42.553160000000005"/>
    <m/>
    <n v="5276.59184"/>
    <n v="19319.134640000004"/>
  </r>
  <r>
    <s v="DML004"/>
    <s v="Business Services Assistant"/>
    <s v="@00367200"/>
    <s v="Durham, Jana P."/>
    <s v="C"/>
    <n v="10"/>
    <s v="M6"/>
    <s v="A"/>
    <n v="1"/>
    <n v="100"/>
    <n v="1"/>
    <x v="1"/>
    <s v="120BS0"/>
    <x v="3"/>
    <s v="2190"/>
    <s v="672000"/>
    <m/>
    <m/>
    <n v="1"/>
    <n v="77312"/>
    <n v="77312"/>
    <n v="44209.114880000001"/>
    <n v="121521.11488000001"/>
    <n v="223.2"/>
    <n v="85.8"/>
    <n v="16128"/>
    <n v="1345.6"/>
    <m/>
    <n v="1515.3152"/>
    <m/>
    <n v="1121.0240000000001"/>
    <n v="754.9516799999999"/>
    <m/>
    <n v="653.40000000000009"/>
    <n v="38.655999999999999"/>
    <m/>
    <n v="4793.3440000000001"/>
    <n v="17549.824000000001"/>
  </r>
  <r>
    <s v="DML010"/>
    <s v="Admin. Asst., Human Resources"/>
    <s v="@00615673"/>
    <s v="Barnes, Mary L."/>
    <s v="C"/>
    <n v="6"/>
    <s v="M6"/>
    <s v="A"/>
    <n v="1"/>
    <n v="100"/>
    <n v="1"/>
    <x v="1"/>
    <s v="140HR0"/>
    <x v="1"/>
    <s v="2190"/>
    <s v="673000"/>
    <m/>
    <m/>
    <n v="1"/>
    <n v="70040.86"/>
    <n v="70040.86"/>
    <n v="41785.171293900006"/>
    <n v="111826.03129390001"/>
    <n v="223.2"/>
    <n v="85.8"/>
    <n v="16128"/>
    <n v="1345.6"/>
    <m/>
    <n v="1372.8008560000001"/>
    <m/>
    <n v="1015.59247"/>
    <n v="683.94899789999999"/>
    <m/>
    <n v="653.40000000000009"/>
    <n v="35.020429999999998"/>
    <m/>
    <n v="4342.5333200000005"/>
    <n v="15899.275220000001"/>
  </r>
  <r>
    <s v="DML011"/>
    <s v="Human Resources Specialist"/>
    <s v="@00277115"/>
    <s v="Gonzalez, Anna M."/>
    <s v="E"/>
    <n v="4"/>
    <s v="M6"/>
    <s v="A"/>
    <n v="1"/>
    <n v="100"/>
    <n v="1"/>
    <x v="1"/>
    <s v="140HR0"/>
    <x v="1"/>
    <s v="2190"/>
    <s v="673000"/>
    <m/>
    <m/>
    <n v="1"/>
    <n v="77102.12"/>
    <n v="77102.12"/>
    <n v="44139.148233799999"/>
    <n v="121241.26823379999"/>
    <n v="223.2"/>
    <n v="85.8"/>
    <n v="16128"/>
    <n v="1345.6"/>
    <m/>
    <n v="1511.2015519999998"/>
    <m/>
    <n v="1117.98074"/>
    <n v="752.90220179999994"/>
    <m/>
    <n v="653.40000000000009"/>
    <n v="38.55106"/>
    <m/>
    <n v="4780.3314399999999"/>
    <n v="17502.181239999998"/>
  </r>
  <r>
    <s v="DML016"/>
    <s v="Exec Asst, General Counsel"/>
    <s v="@00295882"/>
    <s v="Galindo, Suzanne M."/>
    <s v="E"/>
    <n v="12"/>
    <s v="M6"/>
    <s v="A"/>
    <n v="1"/>
    <n v="100"/>
    <n v="1"/>
    <x v="1"/>
    <s v="150LE0"/>
    <x v="6"/>
    <s v="2190"/>
    <s v="660030"/>
    <m/>
    <m/>
    <n v="1"/>
    <n v="93941.45"/>
    <n v="93941.45"/>
    <n v="49752.791479249994"/>
    <n v="143694.24147924999"/>
    <n v="223.2"/>
    <n v="85.8"/>
    <n v="16128"/>
    <n v="1345.6"/>
    <m/>
    <n v="1841.2524199999998"/>
    <m/>
    <n v="1362.1510250000001"/>
    <n v="917.33825924999996"/>
    <m/>
    <n v="653.40000000000009"/>
    <n v="46.970725000000002"/>
    <m/>
    <n v="5824.3698999999997"/>
    <n v="21324.709149999999"/>
  </r>
  <r>
    <s v="DMM001"/>
    <s v="Vice Chancellor, Educ Svcs"/>
    <s v="@00002848"/>
    <s v="Means, John M."/>
    <s v="M"/>
    <n v="8"/>
    <s v="M2"/>
    <s v="A"/>
    <n v="1"/>
    <n v="100"/>
    <n v="1"/>
    <x v="1"/>
    <s v="110ES1"/>
    <x v="0"/>
    <s v="1214"/>
    <s v="679000"/>
    <m/>
    <m/>
    <n v="1"/>
    <n v="195493.05"/>
    <n v="195493.05"/>
    <n v="71739.570363249994"/>
    <n v="267232.62036324997"/>
    <n v="223.2"/>
    <n v="85.8"/>
    <n v="16128"/>
    <n v="1345.6"/>
    <n v="420"/>
    <n v="3831.6637799999999"/>
    <m/>
    <n v="2834.6492250000001"/>
    <n v="1908.9896332499998"/>
    <m/>
    <n v="653.40000000000009"/>
    <n v="97.746524999999991"/>
    <n v="35970.7212"/>
    <n v="8239.7999999999993"/>
    <m/>
  </r>
  <r>
    <s v="DMM027"/>
    <s v="Assoc Vice Chan -Comm,Econ,WF"/>
    <s v="@00709065"/>
    <s v="Gerald, Gertrude G."/>
    <s v="L"/>
    <n v="9"/>
    <s v="M1"/>
    <s v="A"/>
    <n v="1"/>
    <n v="100"/>
    <n v="1"/>
    <x v="0"/>
    <s v="11BAE4"/>
    <x v="0"/>
    <s v="1214"/>
    <s v="684000"/>
    <s v="AEPLAB"/>
    <m/>
    <n v="0.16670000000000001"/>
    <n v="164225.01"/>
    <n v="27376.309167000003"/>
    <n v="12996.283177102956"/>
    <n v="40372.592344102959"/>
    <n v="37.207439999999998"/>
    <n v="14.302860000000001"/>
    <n v="2688.5376000000001"/>
    <n v="1344.7666999999999"/>
    <m/>
    <n v="536.57565967319999"/>
    <m/>
    <n v="396.95648292150008"/>
    <n v="267.329659015755"/>
    <m/>
    <n v="108.92178000000003"/>
    <n v="13.688154583500001"/>
    <m/>
    <n v="1373.57466"/>
    <n v="6214.4221809090013"/>
  </r>
  <r>
    <s v="DMM027"/>
    <s v="Assoc Vice Chan -Comm,Econ,WF"/>
    <s v="@00709065"/>
    <s v="Gerald, Gertrude G."/>
    <s v="L"/>
    <n v="9"/>
    <s v="M1"/>
    <s v="A"/>
    <n v="1"/>
    <n v="100"/>
    <n v="1"/>
    <x v="0"/>
    <s v="11BAE4"/>
    <x v="0"/>
    <s v="1214"/>
    <s v="684000"/>
    <s v="AEPLSC"/>
    <m/>
    <n v="0.1666"/>
    <n v="164225.01"/>
    <n v="27359.886666000002"/>
    <n v="12989.293565119091"/>
    <n v="40349.180231119091"/>
    <n v="37.185119999999998"/>
    <n v="14.294279999999999"/>
    <n v="2686.9247999999998"/>
    <n v="1344.7665999999999"/>
    <m/>
    <n v="536.25377865360008"/>
    <m/>
    <n v="396.71835665700007"/>
    <n v="267.16929329349"/>
    <m/>
    <n v="108.85644000000002"/>
    <n v="13.679943333000001"/>
    <m/>
    <n v="1372.7506799999999"/>
    <n v="6210.6942731820009"/>
  </r>
  <r>
    <s v="DMM027"/>
    <s v="Assoc Vice Chan -Comm,Econ,WF"/>
    <s v="@00709065"/>
    <s v="Gerald, Gertrude G."/>
    <s v="L"/>
    <n v="9"/>
    <s v="M1"/>
    <s v="A"/>
    <n v="1"/>
    <n v="100"/>
    <n v="1"/>
    <x v="0"/>
    <s v="11BAE4"/>
    <x v="0"/>
    <s v="1214"/>
    <s v="684000"/>
    <s v="AEPLCV"/>
    <m/>
    <n v="0.16670000000000001"/>
    <n v="164225.01"/>
    <n v="27376.309167000003"/>
    <n v="12996.283177102956"/>
    <n v="40372.592344102959"/>
    <n v="37.207439999999998"/>
    <n v="14.302860000000001"/>
    <n v="2688.5376000000001"/>
    <n v="1344.7666999999999"/>
    <m/>
    <n v="536.57565967319999"/>
    <m/>
    <n v="396.95648292150008"/>
    <n v="267.329659015755"/>
    <m/>
    <n v="108.92178000000003"/>
    <n v="13.688154583500001"/>
    <m/>
    <n v="1373.57466"/>
    <n v="6214.4221809090013"/>
  </r>
  <r>
    <s v="DMM027"/>
    <s v="Assoc Vice Chan -Comm,Econ,WF"/>
    <s v="@00709065"/>
    <s v="Gerald, Gertrude G."/>
    <s v="L"/>
    <n v="9"/>
    <s v="M1"/>
    <s v="A"/>
    <n v="1"/>
    <n v="100"/>
    <n v="1"/>
    <x v="1"/>
    <s v="11BWD1"/>
    <x v="0"/>
    <s v="1214"/>
    <s v="679000"/>
    <m/>
    <m/>
    <n v="0.5"/>
    <n v="164225.01"/>
    <n v="82112.505000000005"/>
    <n v="36292.659919325"/>
    <n v="118405.16491932501"/>
    <n v="111.6"/>
    <n v="42.9"/>
    <n v="8064"/>
    <n v="1345.1"/>
    <m/>
    <n v="1609.405098"/>
    <m/>
    <n v="1190.6313225000001"/>
    <n v="801.828611325"/>
    <m/>
    <n v="326.70000000000005"/>
    <n v="41.056252500000006"/>
    <m/>
    <n v="4119.8999999999996"/>
    <n v="18639.538635000001"/>
  </r>
  <r>
    <s v="DMN004"/>
    <s v="Accounting Manager - BC"/>
    <s v="@00407862"/>
    <s v="Morales, Christine"/>
    <s v="G"/>
    <n v="12"/>
    <s v="M2"/>
    <s v="A"/>
    <n v="1"/>
    <n v="100"/>
    <n v="1"/>
    <x v="1"/>
    <s v="122BS3"/>
    <x v="3"/>
    <s v="2110"/>
    <s v="672000"/>
    <m/>
    <m/>
    <n v="1"/>
    <n v="111930.39"/>
    <n v="111930.39"/>
    <n v="55749.674462349998"/>
    <n v="167680.06446234998"/>
    <n v="223.2"/>
    <n v="85.8"/>
    <n v="16128"/>
    <n v="1345.6"/>
    <m/>
    <n v="2193.8356439999998"/>
    <m/>
    <n v="1622.9906550000001"/>
    <n v="1093.00025835"/>
    <m/>
    <n v="653.40000000000009"/>
    <n v="55.965195000000001"/>
    <m/>
    <n v="6939.6841800000002"/>
    <n v="25408.198530000001"/>
  </r>
  <r>
    <s v="DMN005"/>
    <s v="Dir, Accounting Services"/>
    <s v="@00567102"/>
    <s v="Feichter, Carlene L."/>
    <s v="K"/>
    <n v="9"/>
    <s v="M2"/>
    <s v="A"/>
    <n v="1"/>
    <n v="100"/>
    <n v="1"/>
    <x v="1"/>
    <s v="120BS0"/>
    <x v="3"/>
    <s v="2110"/>
    <s v="672000"/>
    <m/>
    <m/>
    <n v="1"/>
    <n v="142169.29"/>
    <n v="142169.29"/>
    <n v="65255.569380850007"/>
    <n v="207424.85938085002"/>
    <n v="223.2"/>
    <n v="85.8"/>
    <n v="16128"/>
    <n v="1345.6"/>
    <m/>
    <n v="2786.5180840000003"/>
    <m/>
    <n v="2061.4547050000001"/>
    <n v="1388.2831168499999"/>
    <m/>
    <n v="653.40000000000009"/>
    <n v="71.084645000000009"/>
    <m/>
    <n v="8239.7999999999993"/>
    <n v="32272.428830000004"/>
  </r>
  <r>
    <s v="DMN012"/>
    <s v="Vice Chancellor, HR"/>
    <s v="@00657590"/>
    <s v="Davis, Tonya K."/>
    <s v="M"/>
    <n v="8"/>
    <s v="M2"/>
    <s v="A"/>
    <n v="1"/>
    <n v="100"/>
    <n v="1"/>
    <x v="1"/>
    <s v="140HR0"/>
    <x v="1"/>
    <s v="2110"/>
    <s v="673000"/>
    <m/>
    <m/>
    <n v="1"/>
    <n v="195493.05"/>
    <n v="195493.05"/>
    <n v="79725.771513249987"/>
    <n v="275218.82151325"/>
    <n v="223.2"/>
    <n v="85.8"/>
    <n v="16128"/>
    <n v="1345.6"/>
    <m/>
    <n v="3831.6637799999999"/>
    <m/>
    <n v="2834.6492250000001"/>
    <n v="1908.9896332499998"/>
    <m/>
    <n v="653.40000000000009"/>
    <n v="97.746524999999991"/>
    <m/>
    <n v="8239.7999999999993"/>
    <n v="44376.922350000001"/>
  </r>
  <r>
    <s v="DMN016"/>
    <s v="Dir, Research Analysis &amp; Rptg"/>
    <s v="@00680314"/>
    <s v="Ngo, Quan M."/>
    <s v="K"/>
    <n v="3"/>
    <s v="M2"/>
    <s v="A"/>
    <n v="1"/>
    <n v="100"/>
    <n v="1"/>
    <x v="1"/>
    <s v="10AIR1"/>
    <x v="4"/>
    <s v="2110"/>
    <s v="679000"/>
    <m/>
    <m/>
    <n v="1"/>
    <n v="122592.14"/>
    <n v="122592.14"/>
    <n v="59303.9287511"/>
    <n v="181896.06875109999"/>
    <n v="223.2"/>
    <n v="85.8"/>
    <n v="16128"/>
    <n v="1345.6"/>
    <m/>
    <n v="2402.8059439999997"/>
    <m/>
    <n v="1777.5860300000002"/>
    <n v="1197.1122470999999"/>
    <m/>
    <n v="653.40000000000009"/>
    <n v="61.29607"/>
    <m/>
    <n v="7600.7126799999996"/>
    <n v="27828.415779999999"/>
  </r>
  <r>
    <s v="DMN018"/>
    <s v="Payroll Manager"/>
    <s v="@00003678"/>
    <s v="McAbee, Kimberly D."/>
    <s v="G"/>
    <n v="6"/>
    <s v="M2"/>
    <s v="A"/>
    <n v="1"/>
    <n v="100"/>
    <n v="1"/>
    <x v="1"/>
    <s v="140HR8"/>
    <x v="1"/>
    <s v="2110"/>
    <s v="673000"/>
    <m/>
    <m/>
    <n v="1"/>
    <n v="96517.23"/>
    <n v="96517.23"/>
    <n v="50611.466378949997"/>
    <n v="147128.69637895"/>
    <n v="223.2"/>
    <n v="85.8"/>
    <n v="16128"/>
    <n v="1345.6"/>
    <m/>
    <n v="1891.7377079999999"/>
    <m/>
    <n v="1399.4998350000001"/>
    <n v="942.49075094999989"/>
    <m/>
    <n v="653.40000000000009"/>
    <n v="48.258614999999999"/>
    <m/>
    <n v="5984.06826"/>
    <n v="21909.411209999998"/>
  </r>
  <r>
    <s v="DMN019"/>
    <s v="College HR Manager-BC"/>
    <s v="@00229958"/>
    <s v="Rhoades, Dena R."/>
    <s v="G"/>
    <n v="10"/>
    <s v="M2"/>
    <s v="A"/>
    <n v="1"/>
    <n v="100"/>
    <n v="1"/>
    <x v="1"/>
    <s v="145HR3"/>
    <x v="1"/>
    <s v="2110"/>
    <s v="673000"/>
    <m/>
    <m/>
    <n v="1"/>
    <n v="106536.96000000001"/>
    <n v="106536.96000000001"/>
    <n v="53951.693670400004"/>
    <n v="160488.6536704"/>
    <n v="223.2"/>
    <n v="85.8"/>
    <n v="16128"/>
    <n v="1345.6"/>
    <m/>
    <n v="2088.1244160000001"/>
    <m/>
    <n v="1544.7859200000003"/>
    <n v="1040.3334144"/>
    <m/>
    <n v="653.40000000000009"/>
    <n v="53.268480000000004"/>
    <m/>
    <n v="6605.2915200000007"/>
    <n v="24183.889920000001"/>
  </r>
  <r>
    <s v="DMN020"/>
    <s v="College HR Manager-PC"/>
    <s v="@00025056"/>
    <s v="VanDerHorst, Anne M."/>
    <s v="G"/>
    <n v="10"/>
    <s v="M2"/>
    <s v="A"/>
    <n v="1"/>
    <n v="100"/>
    <n v="1"/>
    <x v="1"/>
    <s v="145HR4"/>
    <x v="1"/>
    <s v="2110"/>
    <s v="673000"/>
    <m/>
    <m/>
    <n v="1"/>
    <n v="106536.96000000001"/>
    <n v="106536.96000000001"/>
    <n v="53951.693670400004"/>
    <n v="160488.6536704"/>
    <n v="223.2"/>
    <n v="85.8"/>
    <n v="16128"/>
    <n v="1345.6"/>
    <m/>
    <n v="2088.1244160000001"/>
    <m/>
    <n v="1544.7859200000003"/>
    <n v="1040.3334144"/>
    <m/>
    <n v="653.40000000000009"/>
    <n v="53.268480000000004"/>
    <m/>
    <n v="6605.2915200000007"/>
    <n v="24183.889920000001"/>
  </r>
  <r>
    <s v="DMN021"/>
    <s v="Construction Project Manager"/>
    <s v="@00410497"/>
    <s v="DeRosa, Joseph J."/>
    <s v="G"/>
    <n v="12"/>
    <s v="M2"/>
    <s v="A"/>
    <n v="1"/>
    <n v="100"/>
    <n v="1"/>
    <x v="4"/>
    <s v="18F000"/>
    <x v="5"/>
    <s v="2110"/>
    <s v="711001"/>
    <m/>
    <m/>
    <n v="0.8"/>
    <n v="111930.39"/>
    <n v="89544.312000000005"/>
    <n v="44868.659569880008"/>
    <n v="134412.97156988003"/>
    <n v="178.56"/>
    <n v="68.64"/>
    <n v="12902.400000000001"/>
    <n v="1345.3999999999999"/>
    <m/>
    <n v="1755.0685152000001"/>
    <m/>
    <n v="1298.3925240000001"/>
    <n v="874.40020668"/>
    <m/>
    <n v="522.72000000000014"/>
    <n v="44.772156000000003"/>
    <m/>
    <n v="5551.7473440000003"/>
    <n v="20326.558824000003"/>
  </r>
  <r>
    <s v="DMN021"/>
    <s v="Construction Project Manager"/>
    <s v="@00410497"/>
    <s v="DeRosa, Joseph J."/>
    <s v="G"/>
    <n v="12"/>
    <s v="M2"/>
    <s v="A"/>
    <n v="1"/>
    <n v="100"/>
    <n v="1"/>
    <x v="3"/>
    <s v="18F000"/>
    <x v="5"/>
    <s v="2110"/>
    <s v="711001"/>
    <m/>
    <m/>
    <n v="0.2"/>
    <n v="111930.39"/>
    <n v="22386.078000000001"/>
    <n v="12225.614892470001"/>
    <n v="34611.692892470004"/>
    <n v="44.64"/>
    <n v="17.16"/>
    <n v="3225.6000000000004"/>
    <n v="1344.8"/>
    <m/>
    <n v="438.76712880000002"/>
    <m/>
    <n v="324.59813100000002"/>
    <n v="218.60005167"/>
    <m/>
    <n v="130.68000000000004"/>
    <n v="11.193039000000001"/>
    <m/>
    <n v="1387.9368360000001"/>
    <n v="5081.6397060000008"/>
  </r>
  <r>
    <s v="DMN023"/>
    <s v="Director, Human Resources"/>
    <s v="@00709974"/>
    <s v="Blodorn, Lori"/>
    <s v="K"/>
    <n v="6"/>
    <s v="M2"/>
    <s v="A"/>
    <n v="1"/>
    <n v="100"/>
    <n v="1"/>
    <x v="1"/>
    <s v="140HR0"/>
    <x v="1"/>
    <s v="2110"/>
    <s v="673000"/>
    <m/>
    <m/>
    <n v="1"/>
    <n v="132018.32"/>
    <n v="132018.32"/>
    <n v="62446.287246800006"/>
    <n v="194464.60724680001"/>
    <n v="223.2"/>
    <n v="85.8"/>
    <n v="16128"/>
    <n v="1345.6"/>
    <m/>
    <n v="2587.559072"/>
    <m/>
    <n v="1914.2656400000003"/>
    <n v="1289.1588948000001"/>
    <m/>
    <n v="653.40000000000009"/>
    <n v="66.009160000000008"/>
    <m/>
    <n v="8185.1358400000008"/>
    <n v="29968.158640000001"/>
  </r>
  <r>
    <s v="DMN024"/>
    <s v="College HR Manager-CC"/>
    <s v="@00098174"/>
    <s v="Hess, Resa H."/>
    <s v="G"/>
    <n v="10"/>
    <s v="M2"/>
    <s v="A"/>
    <n v="1"/>
    <n v="100"/>
    <n v="1"/>
    <x v="1"/>
    <s v="145HR5"/>
    <x v="1"/>
    <s v="2110"/>
    <s v="673000"/>
    <m/>
    <m/>
    <n v="1"/>
    <n v="106536.96000000001"/>
    <n v="106536.96000000001"/>
    <n v="53951.693670400004"/>
    <n v="160488.6536704"/>
    <n v="223.2"/>
    <n v="85.8"/>
    <n v="16128"/>
    <n v="1345.6"/>
    <m/>
    <n v="2088.1244160000001"/>
    <m/>
    <n v="1544.7859200000003"/>
    <n v="1040.3334144"/>
    <m/>
    <n v="653.40000000000009"/>
    <n v="53.268480000000004"/>
    <m/>
    <n v="6605.2915200000007"/>
    <n v="24183.889920000001"/>
  </r>
  <r>
    <s v="DMN028"/>
    <s v="Accounting Manager - CC"/>
    <s v="@00058074"/>
    <s v="Rock, Rebecca L."/>
    <s v="G"/>
    <n v="5"/>
    <s v="M2"/>
    <s v="A"/>
    <n v="1"/>
    <n v="100"/>
    <n v="1"/>
    <x v="1"/>
    <s v="122BS5"/>
    <x v="3"/>
    <s v="2110"/>
    <s v="672000"/>
    <m/>
    <m/>
    <n v="1"/>
    <n v="94163.15"/>
    <n v="94163.15"/>
    <n v="49826.698499749997"/>
    <n v="143989.84849974999"/>
    <n v="223.2"/>
    <n v="85.8"/>
    <n v="16128"/>
    <n v="1345.6"/>
    <m/>
    <n v="1845.5977399999999"/>
    <m/>
    <n v="1365.365675"/>
    <n v="919.5031597499999"/>
    <m/>
    <n v="653.40000000000009"/>
    <n v="47.081575000000001"/>
    <m/>
    <n v="5838.1152999999995"/>
    <n v="21375.035049999999"/>
  </r>
  <r>
    <s v="DMN029"/>
    <s v="Accounting Manager"/>
    <s v="@00671844"/>
    <s v="Blakemore, Tracy C."/>
    <s v="G"/>
    <n v="7"/>
    <s v="M2"/>
    <s v="A"/>
    <n v="1"/>
    <n v="100"/>
    <n v="1"/>
    <x v="1"/>
    <s v="122BS7"/>
    <x v="3"/>
    <s v="2110"/>
    <s v="672000"/>
    <m/>
    <m/>
    <n v="1"/>
    <n v="98930.16"/>
    <n v="98930.16"/>
    <n v="51415.852788400007"/>
    <n v="150346.0127884"/>
    <n v="223.2"/>
    <n v="85.8"/>
    <n v="16128"/>
    <n v="1345.6"/>
    <m/>
    <n v="1939.0311360000001"/>
    <m/>
    <n v="1434.4873200000002"/>
    <n v="966.05301239999994"/>
    <m/>
    <n v="653.40000000000009"/>
    <n v="49.46508"/>
    <m/>
    <n v="6133.6699200000003"/>
    <n v="22457.14632"/>
  </r>
  <r>
    <s v="DMN030"/>
    <s v="Accounting Manager - PC"/>
    <s v="@00117529"/>
    <s v="Huckabay, Sonia M."/>
    <s v="G"/>
    <n v="12"/>
    <s v="M2"/>
    <s v="A"/>
    <n v="1"/>
    <n v="100"/>
    <n v="1"/>
    <x v="1"/>
    <s v="122BS4"/>
    <x v="3"/>
    <s v="2110"/>
    <s v="672000"/>
    <m/>
    <m/>
    <n v="1"/>
    <n v="111930.39"/>
    <n v="111930.39"/>
    <n v="55749.674462349998"/>
    <n v="167680.06446234998"/>
    <n v="223.2"/>
    <n v="85.8"/>
    <n v="16128"/>
    <n v="1345.6"/>
    <m/>
    <n v="2193.8356439999998"/>
    <m/>
    <n v="1622.9906550000001"/>
    <n v="1093.00025835"/>
    <m/>
    <n v="653.40000000000009"/>
    <n v="55.965195000000001"/>
    <m/>
    <n v="6939.6841800000002"/>
    <n v="25408.198530000001"/>
  </r>
  <r>
    <s v="DMN033"/>
    <s v="Construction Project Manager"/>
    <s v="@00020504"/>
    <s v="Reed, Daniel W."/>
    <s v="G"/>
    <n v="12"/>
    <s v="M2"/>
    <s v="A"/>
    <n v="1"/>
    <n v="100"/>
    <n v="1"/>
    <x v="3"/>
    <s v="18F000"/>
    <x v="5"/>
    <s v="2110"/>
    <s v="713000"/>
    <m/>
    <m/>
    <n v="0.2"/>
    <n v="111930.39"/>
    <n v="22386.078000000001"/>
    <n v="12225.614892470001"/>
    <n v="34611.692892470004"/>
    <n v="44.64"/>
    <n v="17.16"/>
    <n v="3225.6000000000004"/>
    <n v="1344.8"/>
    <m/>
    <n v="438.76712880000002"/>
    <m/>
    <n v="324.59813100000002"/>
    <n v="218.60005167"/>
    <m/>
    <n v="130.68000000000004"/>
    <n v="11.193039000000001"/>
    <m/>
    <n v="1387.9368360000001"/>
    <n v="5081.6397060000008"/>
  </r>
  <r>
    <s v="DMN033"/>
    <s v="Construction Project Manager"/>
    <s v="@00020504"/>
    <s v="Reed, Daniel W."/>
    <s v="G"/>
    <n v="12"/>
    <s v="M2"/>
    <s v="A"/>
    <n v="1"/>
    <n v="100"/>
    <n v="1"/>
    <x v="4"/>
    <s v="18F000"/>
    <x v="5"/>
    <s v="2110"/>
    <s v="713000"/>
    <m/>
    <m/>
    <n v="0.8"/>
    <n v="111930.39"/>
    <n v="89544.312000000005"/>
    <n v="44868.659569880008"/>
    <n v="134412.97156988003"/>
    <n v="178.56"/>
    <n v="68.64"/>
    <n v="12902.400000000001"/>
    <n v="1345.3999999999999"/>
    <m/>
    <n v="1755.0685152000001"/>
    <m/>
    <n v="1298.3925240000001"/>
    <n v="874.40020668"/>
    <m/>
    <n v="522.72000000000014"/>
    <n v="44.772156000000003"/>
    <m/>
    <n v="5551.7473440000003"/>
    <n v="20326.558824000003"/>
  </r>
  <r>
    <s v="DMN034"/>
    <s v="Dir_Grants_Resources Dev"/>
    <s v="@00648365"/>
    <s v="Miller-Galaz, Michelle"/>
    <s v="I"/>
    <n v="5"/>
    <s v="M2"/>
    <s v="A"/>
    <n v="1"/>
    <n v="100"/>
    <n v="1"/>
    <x v="1"/>
    <s v="110ES1"/>
    <x v="0"/>
    <s v="2110"/>
    <s v="679000"/>
    <m/>
    <m/>
    <n v="1"/>
    <n v="113366.43"/>
    <n v="113366.43"/>
    <n v="56228.399936949994"/>
    <n v="169594.82993695"/>
    <n v="223.2"/>
    <n v="85.8"/>
    <n v="16128"/>
    <n v="1345.6"/>
    <m/>
    <n v="2221.9820279999999"/>
    <m/>
    <n v="1643.8132350000001"/>
    <n v="1107.0231889499998"/>
    <m/>
    <n v="653.40000000000009"/>
    <n v="56.683214999999997"/>
    <m/>
    <n v="7028.7186599999995"/>
    <n v="25734.179609999999"/>
  </r>
  <r>
    <s v="DMN036"/>
    <s v="Dir, Bus Entrepreneurship Cnt"/>
    <m/>
    <m/>
    <m/>
    <m/>
    <s v="M2"/>
    <s v="A"/>
    <n v="0"/>
    <m/>
    <m/>
    <x v="9"/>
    <s v="11BBC6"/>
    <x v="0"/>
    <s v="2110"/>
    <s v="684000"/>
    <m/>
    <m/>
    <n v="1"/>
    <m/>
    <n v="0"/>
    <n v="0"/>
    <n v="0"/>
    <m/>
    <m/>
    <m/>
    <m/>
    <m/>
    <n v="0"/>
    <m/>
    <n v="0"/>
    <n v="0"/>
    <m/>
    <n v="0"/>
    <n v="0"/>
    <m/>
    <n v="0"/>
    <n v="0"/>
  </r>
  <r>
    <s v="DMN039"/>
    <s v="General Counsel"/>
    <s v="@00545453"/>
    <s v="Hine, Christopher W."/>
    <s v="M"/>
    <n v="11"/>
    <s v="M2"/>
    <s v="A"/>
    <n v="1"/>
    <n v="100"/>
    <n v="1"/>
    <x v="1"/>
    <s v="150LE0"/>
    <x v="6"/>
    <s v="2110"/>
    <s v="660030"/>
    <m/>
    <m/>
    <n v="1"/>
    <n v="210524.63"/>
    <n v="210524.63"/>
    <n v="83804.816219950008"/>
    <n v="294329.44621994998"/>
    <n v="223.2"/>
    <n v="85.8"/>
    <n v="16128"/>
    <n v="1345.6"/>
    <m/>
    <n v="4126.2827479999996"/>
    <m/>
    <n v="3052.6071350000002"/>
    <n v="2055.7730119499997"/>
    <m/>
    <n v="653.40000000000009"/>
    <n v="105.262315"/>
    <m/>
    <n v="8239.7999999999993"/>
    <n v="47789.091010000004"/>
  </r>
  <r>
    <s v="DMN041"/>
    <s v="Construction Project Manager"/>
    <s v="@00622576"/>
    <s v="Hernandez, Nicholas"/>
    <s v="G"/>
    <n v="12"/>
    <s v="M2"/>
    <s v="A"/>
    <n v="1"/>
    <n v="100"/>
    <n v="1"/>
    <x v="4"/>
    <s v="18F000"/>
    <x v="5"/>
    <s v="2110"/>
    <s v="711001"/>
    <m/>
    <m/>
    <n v="0.8"/>
    <n v="111930.39"/>
    <n v="89544.312000000005"/>
    <n v="44868.659569880008"/>
    <n v="134412.97156988003"/>
    <n v="178.56"/>
    <n v="68.64"/>
    <n v="12902.400000000001"/>
    <n v="1345.3999999999999"/>
    <m/>
    <n v="1755.0685152000001"/>
    <m/>
    <n v="1298.3925240000001"/>
    <n v="874.40020668"/>
    <m/>
    <n v="522.72000000000014"/>
    <n v="44.772156000000003"/>
    <m/>
    <n v="5551.7473440000003"/>
    <n v="20326.558824000003"/>
  </r>
  <r>
    <s v="DMN041"/>
    <s v="Construction Project Manager"/>
    <s v="@00622576"/>
    <s v="Hernandez, Nicholas"/>
    <s v="G"/>
    <n v="12"/>
    <s v="M2"/>
    <s v="A"/>
    <n v="1"/>
    <n v="100"/>
    <n v="1"/>
    <x v="3"/>
    <s v="18F000"/>
    <x v="5"/>
    <s v="2110"/>
    <s v="711001"/>
    <m/>
    <m/>
    <n v="0.2"/>
    <n v="111930.39"/>
    <n v="22386.078000000001"/>
    <n v="12225.614892470001"/>
    <n v="34611.692892470004"/>
    <n v="44.64"/>
    <n v="17.16"/>
    <n v="3225.6000000000004"/>
    <n v="1344.8"/>
    <m/>
    <n v="438.76712880000002"/>
    <m/>
    <n v="324.59813100000002"/>
    <n v="218.60005167"/>
    <m/>
    <n v="130.68000000000004"/>
    <n v="11.193039000000001"/>
    <m/>
    <n v="1387.9368360000001"/>
    <n v="5081.6397060000008"/>
  </r>
  <r>
    <s v="DMN042"/>
    <s v="IT Customer Support Op Manager"/>
    <s v="@00658448"/>
    <s v="Mondragon, Hernando"/>
    <s v="G"/>
    <n v="4"/>
    <s v="M2"/>
    <s v="A"/>
    <n v="1"/>
    <n v="100"/>
    <n v="1"/>
    <x v="1"/>
    <s v="133II0"/>
    <x v="2"/>
    <s v="2110"/>
    <s v="678000"/>
    <m/>
    <m/>
    <n v="1"/>
    <n v="91866.48"/>
    <n v="91866.48"/>
    <n v="49061.069105200004"/>
    <n v="140927.54910519999"/>
    <n v="223.2"/>
    <n v="85.8"/>
    <n v="16128"/>
    <n v="1345.6"/>
    <m/>
    <n v="1800.5830079999998"/>
    <m/>
    <n v="1332.06396"/>
    <n v="897.07617719999985"/>
    <m/>
    <n v="653.40000000000009"/>
    <n v="45.933239999999998"/>
    <m/>
    <n v="5695.7217599999994"/>
    <n v="20853.69096"/>
  </r>
  <r>
    <s v="DMN043"/>
    <s v="Director, Clean Energy Center"/>
    <s v="@00412898"/>
    <s v="Teasdale, David G."/>
    <s v="J"/>
    <n v="12"/>
    <s v="M2"/>
    <s v="A"/>
    <n v="1"/>
    <n v="100"/>
    <n v="1"/>
    <x v="7"/>
    <s v="11BCR1"/>
    <x v="0"/>
    <s v="2110"/>
    <s v="684000"/>
    <m/>
    <m/>
    <n v="0.5"/>
    <n v="144210.15"/>
    <n v="72105.074999999997"/>
    <n v="33576.993677375001"/>
    <n v="105682.06867737501"/>
    <n v="111.6"/>
    <n v="42.9"/>
    <n v="8064"/>
    <n v="1345.1"/>
    <m/>
    <n v="1413.25947"/>
    <m/>
    <n v="1045.5235875000001"/>
    <n v="704.10605737499998"/>
    <m/>
    <n v="326.70000000000005"/>
    <n v="36.0525375"/>
    <m/>
    <n v="4119.8999999999996"/>
    <n v="16367.852025"/>
  </r>
  <r>
    <s v="DMN043"/>
    <s v="Director, Clean Energy Center"/>
    <s v="@00412898"/>
    <s v="Teasdale, David G."/>
    <s v="J"/>
    <n v="12"/>
    <s v="M2"/>
    <s v="A"/>
    <n v="1"/>
    <n v="100"/>
    <n v="1"/>
    <x v="5"/>
    <s v="117ETP"/>
    <x v="0"/>
    <s v="2110"/>
    <s v="684000"/>
    <m/>
    <m/>
    <n v="0.5"/>
    <n v="144210.15"/>
    <n v="72105.074999999997"/>
    <n v="33576.993677375001"/>
    <n v="105682.06867737501"/>
    <n v="111.6"/>
    <n v="42.9"/>
    <n v="8064"/>
    <n v="1345.1"/>
    <m/>
    <n v="1413.25947"/>
    <m/>
    <n v="1045.5235875000001"/>
    <n v="704.10605737499998"/>
    <m/>
    <n v="326.70000000000005"/>
    <n v="36.0525375"/>
    <m/>
    <n v="4119.8999999999996"/>
    <n v="16367.852025"/>
  </r>
  <r>
    <s v="DMN051"/>
    <s v="Assoc Vice Chan, Const &amp; Facil"/>
    <s v="@00205464"/>
    <s v="Mittlestead, Eric J."/>
    <s v="L"/>
    <n v="12"/>
    <s v="M2"/>
    <s v="A"/>
    <n v="1"/>
    <n v="100"/>
    <n v="1"/>
    <x v="3"/>
    <s v="18F000"/>
    <x v="5"/>
    <s v="2110"/>
    <s v="711001"/>
    <m/>
    <m/>
    <n v="0.2"/>
    <n v="176852.38"/>
    <n v="35370.476000000002"/>
    <n v="16009.149219740002"/>
    <n v="51379.625219740003"/>
    <n v="44.64"/>
    <n v="17.16"/>
    <n v="3225.6000000000004"/>
    <n v="1344.8"/>
    <m/>
    <n v="693.26132960000007"/>
    <m/>
    <n v="512.87190200000009"/>
    <n v="345.39269813999999"/>
    <m/>
    <n v="130.68000000000004"/>
    <n v="17.685238000000002"/>
    <m/>
    <n v="1647.96"/>
    <n v="8029.0980520000012"/>
  </r>
  <r>
    <s v="DMN051"/>
    <s v="Assoc Vice Chan, Const &amp; Facil"/>
    <s v="@00205464"/>
    <s v="Mittlestead, Eric J."/>
    <s v="L"/>
    <n v="12"/>
    <s v="M2"/>
    <s v="A"/>
    <n v="1"/>
    <n v="100"/>
    <n v="1"/>
    <x v="4"/>
    <s v="18F000"/>
    <x v="5"/>
    <s v="2110"/>
    <s v="711001"/>
    <m/>
    <m/>
    <n v="0.8"/>
    <n v="176852.38"/>
    <n v="141481.90400000001"/>
    <n v="60002.796878960013"/>
    <n v="201484.70087896002"/>
    <n v="178.56"/>
    <n v="68.64"/>
    <n v="12902.400000000001"/>
    <n v="1345.3999999999999"/>
    <m/>
    <n v="2773.0453184000003"/>
    <m/>
    <n v="2051.4876080000004"/>
    <n v="1381.57079256"/>
    <m/>
    <n v="522.72000000000014"/>
    <n v="70.740952000000007"/>
    <m/>
    <n v="6591.84"/>
    <n v="32116.392208000005"/>
  </r>
  <r>
    <s v="DMN053"/>
    <s v="Exec Dir-Risk Assmnt &amp; Mgt"/>
    <s v="@00006644"/>
    <s v="Grubbs, Joseph E."/>
    <s v="J"/>
    <n v="6"/>
    <s v="M2"/>
    <s v="A"/>
    <n v="1"/>
    <n v="100"/>
    <n v="1"/>
    <x v="1"/>
    <s v="140HR6"/>
    <x v="1"/>
    <s v="2110"/>
    <s v="677050"/>
    <m/>
    <m/>
    <n v="1"/>
    <n v="124351.96"/>
    <n v="124351.96"/>
    <n v="59890.591145400002"/>
    <n v="184242.55114540001"/>
    <n v="223.2"/>
    <n v="85.8"/>
    <n v="16128"/>
    <n v="1345.6"/>
    <m/>
    <n v="2437.2984160000001"/>
    <m/>
    <n v="1803.1034200000001"/>
    <n v="1214.2968894000001"/>
    <m/>
    <n v="653.40000000000009"/>
    <n v="62.175980000000003"/>
    <m/>
    <n v="7709.8215200000004"/>
    <n v="28227.894920000002"/>
  </r>
  <r>
    <s v="DMN054"/>
    <s v="Director, IT security"/>
    <s v="@00627631"/>
    <s v="Alexander, Steven M."/>
    <s v="K"/>
    <n v="9"/>
    <s v="M2"/>
    <s v="A"/>
    <n v="1"/>
    <n v="100"/>
    <n v="1"/>
    <x v="1"/>
    <s v="131IS0"/>
    <x v="2"/>
    <s v="2110"/>
    <s v="678000"/>
    <m/>
    <m/>
    <n v="1"/>
    <n v="142169.29"/>
    <n v="142169.29"/>
    <n v="65255.569380850007"/>
    <n v="207424.85938085002"/>
    <n v="223.2"/>
    <n v="85.8"/>
    <n v="16128"/>
    <n v="1345.6"/>
    <m/>
    <n v="2786.5180840000003"/>
    <m/>
    <n v="2061.4547050000001"/>
    <n v="1388.2831168499999"/>
    <m/>
    <n v="653.40000000000009"/>
    <n v="71.084645000000009"/>
    <m/>
    <n v="8239.7999999999993"/>
    <n v="32272.428830000004"/>
  </r>
  <r>
    <s v="DMN055"/>
    <s v="Manager-IT Enterprise Projects"/>
    <m/>
    <m/>
    <m/>
    <m/>
    <s v="M2"/>
    <s v="A"/>
    <n v="0"/>
    <m/>
    <m/>
    <x v="1"/>
    <s v="160OP0"/>
    <x v="7"/>
    <s v="2110"/>
    <s v="678000"/>
    <m/>
    <m/>
    <n v="1"/>
    <m/>
    <n v="0"/>
    <n v="0"/>
    <n v="0"/>
    <m/>
    <m/>
    <m/>
    <m/>
    <m/>
    <n v="0"/>
    <m/>
    <n v="0"/>
    <n v="0"/>
    <m/>
    <n v="0"/>
    <n v="0"/>
    <m/>
    <n v="0"/>
    <n v="0"/>
  </r>
  <r>
    <s v="DMN056"/>
    <s v="Training Manager - COF"/>
    <s v="@00484050"/>
    <s v="Elliott, William"/>
    <s v="G"/>
    <n v="6"/>
    <s v="M2"/>
    <s v="A"/>
    <n v="1"/>
    <n v="100"/>
    <n v="1"/>
    <x v="7"/>
    <s v="11BCR1"/>
    <x v="0"/>
    <s v="2110"/>
    <s v="684000"/>
    <m/>
    <m/>
    <n v="0.5"/>
    <n v="96517.23"/>
    <n v="48258.614999999998"/>
    <n v="25978.033189474998"/>
    <n v="74236.648189475003"/>
    <n v="111.6"/>
    <n v="42.9"/>
    <n v="8064"/>
    <n v="1345.1"/>
    <m/>
    <n v="945.86885399999994"/>
    <m/>
    <n v="699.74991750000004"/>
    <n v="471.24537547499995"/>
    <m/>
    <n v="326.70000000000005"/>
    <n v="24.129307499999999"/>
    <m/>
    <n v="2992.03413"/>
    <n v="10954.705604999999"/>
  </r>
  <r>
    <s v="DMN056"/>
    <s v="Training Manager - COF"/>
    <s v="@00484050"/>
    <s v="Elliott, William"/>
    <s v="G"/>
    <n v="6"/>
    <s v="M2"/>
    <s v="A"/>
    <n v="1"/>
    <n v="100"/>
    <n v="1"/>
    <x v="5"/>
    <s v="117ETP"/>
    <x v="0"/>
    <s v="2110"/>
    <s v="684000"/>
    <m/>
    <m/>
    <n v="0.5"/>
    <n v="96517.23"/>
    <n v="48258.614999999998"/>
    <n v="25978.033189474998"/>
    <n v="74236.648189475003"/>
    <n v="111.6"/>
    <n v="42.9"/>
    <n v="8064"/>
    <n v="1345.1"/>
    <m/>
    <n v="945.86885399999994"/>
    <m/>
    <n v="699.74991750000004"/>
    <n v="471.24537547499995"/>
    <m/>
    <n v="326.70000000000005"/>
    <n v="24.129307499999999"/>
    <m/>
    <n v="2992.03413"/>
    <n v="10954.705604999999"/>
  </r>
  <r>
    <s v="DMN058"/>
    <s v="Pgm Dir, Work Based Learning"/>
    <m/>
    <m/>
    <m/>
    <m/>
    <s v="M2"/>
    <s v="A"/>
    <n v="1"/>
    <m/>
    <m/>
    <x v="10"/>
    <s v="11BA02"/>
    <x v="0"/>
    <s v="2110"/>
    <s v="684000"/>
    <m/>
    <m/>
    <n v="1"/>
    <m/>
    <n v="0"/>
    <n v="17782.599999999999"/>
    <n v="17782.599999999999"/>
    <n v="223.2"/>
    <n v="85.8"/>
    <n v="16128"/>
    <n v="1345.6"/>
    <m/>
    <n v="0"/>
    <m/>
    <n v="0"/>
    <n v="0"/>
    <m/>
    <n v="0"/>
    <n v="0"/>
    <m/>
    <n v="0"/>
    <n v="0"/>
  </r>
  <r>
    <s v="DMN060"/>
    <s v="Pgm Dir, Adult Education"/>
    <s v="@00691290"/>
    <s v="Weldon, Thatcher G."/>
    <s v="G"/>
    <n v="3"/>
    <s v="M2"/>
    <s v="A"/>
    <n v="1"/>
    <n v="100"/>
    <n v="1"/>
    <x v="0"/>
    <s v="11BAE4"/>
    <x v="0"/>
    <s v="2110"/>
    <s v="684000"/>
    <s v="AEPLCV"/>
    <m/>
    <n v="0.33329999999999999"/>
    <n v="89625.84"/>
    <n v="29872.292471999997"/>
    <n v="16999.540399928275"/>
    <n v="46871.832871928273"/>
    <n v="74.392559999999989"/>
    <n v="28.597139999999996"/>
    <n v="5375.4623999999994"/>
    <n v="1344.9332999999999"/>
    <m/>
    <n v="585.49693245119988"/>
    <m/>
    <n v="433.14824084399999"/>
    <n v="291.70293598907995"/>
    <m/>
    <n v="217.77822000000003"/>
    <n v="14.936146235999999"/>
    <m/>
    <n v="1852.0821332639998"/>
    <n v="6781.0103911439992"/>
  </r>
  <r>
    <s v="DMN060"/>
    <s v="Pgm Dir, Adult Education"/>
    <s v="@00691290"/>
    <s v="Weldon, Thatcher G."/>
    <s v="G"/>
    <n v="3"/>
    <s v="M2"/>
    <s v="A"/>
    <n v="1"/>
    <n v="100"/>
    <n v="1"/>
    <x v="0"/>
    <s v="11BAE4"/>
    <x v="0"/>
    <s v="2110"/>
    <s v="684000"/>
    <s v="AEPLSC"/>
    <m/>
    <n v="0.33340000000000003"/>
    <n v="89625.84"/>
    <n v="29881.255056000002"/>
    <n v="17004.237351743439"/>
    <n v="46885.492407743441"/>
    <n v="74.414879999999997"/>
    <n v="28.605720000000002"/>
    <n v="5377.0752000000002"/>
    <n v="1344.9333999999999"/>
    <m/>
    <n v="585.67259909760003"/>
    <m/>
    <n v="433.27819831200003"/>
    <n v="291.79045562184001"/>
    <m/>
    <n v="217.84356000000005"/>
    <n v="14.940627528000002"/>
    <m/>
    <n v="1852.6378134720001"/>
    <n v="6783.0448977120004"/>
  </r>
  <r>
    <s v="DMN060"/>
    <s v="Pgm Dir, Adult Education"/>
    <s v="@00691290"/>
    <s v="Weldon, Thatcher G."/>
    <s v="G"/>
    <n v="3"/>
    <s v="M2"/>
    <s v="A"/>
    <n v="1"/>
    <n v="100"/>
    <n v="1"/>
    <x v="0"/>
    <s v="11BAE4"/>
    <x v="0"/>
    <s v="2110"/>
    <s v="684000"/>
    <s v="AEPLAB"/>
    <m/>
    <n v="0.33329999999999999"/>
    <n v="89625.84"/>
    <n v="29872.292471999997"/>
    <n v="16999.540399928275"/>
    <n v="46871.832871928273"/>
    <n v="74.392559999999989"/>
    <n v="28.597139999999996"/>
    <n v="5375.4623999999994"/>
    <n v="1344.9332999999999"/>
    <m/>
    <n v="585.49693245119988"/>
    <m/>
    <n v="433.14824084399999"/>
    <n v="291.70293598907995"/>
    <m/>
    <n v="217.77822000000003"/>
    <n v="14.936146235999999"/>
    <m/>
    <n v="1852.0821332639998"/>
    <n v="6781.0103911439992"/>
  </r>
  <r>
    <s v="DMN062"/>
    <s v="Director, Programs &amp; Complianc"/>
    <s v="@00006798"/>
    <s v="Steele, Bonita"/>
    <s v="I"/>
    <n v="10"/>
    <s v="M2"/>
    <s v="A"/>
    <n v="1"/>
    <n v="100"/>
    <n v="1"/>
    <x v="11"/>
    <s v="11BA01"/>
    <x v="0"/>
    <s v="2110"/>
    <s v="684000"/>
    <m/>
    <m/>
    <n v="0.5"/>
    <n v="128263.71"/>
    <n v="64131.855000000003"/>
    <n v="31269.615842075"/>
    <n v="95401.47084207501"/>
    <n v="111.6"/>
    <n v="42.9"/>
    <n v="8064"/>
    <n v="1345.1"/>
    <m/>
    <n v="1256.9843579999999"/>
    <m/>
    <n v="929.91189750000012"/>
    <n v="626.24756407500001"/>
    <m/>
    <n v="326.70000000000005"/>
    <n v="32.065927500000001"/>
    <m/>
    <n v="3976.1750100000004"/>
    <n v="14557.931085000002"/>
  </r>
  <r>
    <s v="DMN062"/>
    <s v="Director, Programs &amp; Complianc"/>
    <s v="@00006798"/>
    <s v="Steele, Bonita"/>
    <s v="I"/>
    <n v="10"/>
    <s v="M2"/>
    <s v="A"/>
    <n v="1"/>
    <n v="100"/>
    <n v="1"/>
    <x v="1"/>
    <s v="11BA01"/>
    <x v="0"/>
    <s v="2110"/>
    <s v="679000"/>
    <m/>
    <m/>
    <n v="0.5"/>
    <n v="128263.71"/>
    <n v="64131.855000000003"/>
    <n v="31269.615842075"/>
    <n v="95401.47084207501"/>
    <n v="111.6"/>
    <n v="42.9"/>
    <n v="8064"/>
    <n v="1345.1"/>
    <m/>
    <n v="1256.9843579999999"/>
    <m/>
    <n v="929.91189750000012"/>
    <n v="626.24756407500001"/>
    <m/>
    <n v="326.70000000000005"/>
    <n v="32.065927500000001"/>
    <m/>
    <n v="3976.1750100000004"/>
    <n v="14557.931085000002"/>
  </r>
  <r>
    <s v="DMN063"/>
    <s v="Director, Enterprise Applctns"/>
    <s v="@00265950"/>
    <s v="Barnett, David R."/>
    <s v="I"/>
    <n v="12"/>
    <s v="M2"/>
    <s v="A"/>
    <n v="1"/>
    <n v="100"/>
    <n v="1"/>
    <x v="1"/>
    <s v="132EA0"/>
    <x v="2"/>
    <s v="2110"/>
    <s v="678000"/>
    <m/>
    <m/>
    <n v="1"/>
    <n v="134757.07"/>
    <n v="134757.07"/>
    <n v="63244.152300550006"/>
    <n v="198001.22230055003"/>
    <n v="223.2"/>
    <n v="85.8"/>
    <n v="16128"/>
    <n v="1345.6"/>
    <m/>
    <n v="2641.2385720000002"/>
    <m/>
    <n v="1953.9775150000003"/>
    <n v="1315.90278855"/>
    <m/>
    <n v="653.40000000000009"/>
    <n v="67.378534999999999"/>
    <m/>
    <n v="8239.7999999999993"/>
    <n v="30589.854890000002"/>
  </r>
  <r>
    <s v="DMN065"/>
    <s v="Chief Information Officer"/>
    <s v="@00630702"/>
    <s v="Moser, Gary"/>
    <s v="M"/>
    <n v="9"/>
    <s v="M2"/>
    <s v="A"/>
    <n v="1"/>
    <n v="100"/>
    <n v="1"/>
    <x v="1"/>
    <s v="130IT0"/>
    <x v="2"/>
    <s v="2110"/>
    <s v="678000"/>
    <m/>
    <m/>
    <n v="1"/>
    <n v="200380.37"/>
    <n v="200380.37"/>
    <n v="81052.01910505"/>
    <n v="281432.38910505001"/>
    <n v="223.2"/>
    <n v="85.8"/>
    <n v="16128"/>
    <n v="1345.6"/>
    <m/>
    <n v="3927.4552519999997"/>
    <m/>
    <n v="2905.5153650000002"/>
    <n v="1956.7143130499999"/>
    <m/>
    <n v="653.40000000000009"/>
    <n v="100.190185"/>
    <m/>
    <n v="8239.7999999999993"/>
    <n v="45486.343990000001"/>
  </r>
  <r>
    <s v="DMN066"/>
    <s v="Assoc Dir, Enterprise Applctns"/>
    <s v="@00357519"/>
    <s v="Kegley, Stephen L."/>
    <s v="H"/>
    <n v="10"/>
    <s v="M2"/>
    <s v="A"/>
    <n v="1"/>
    <n v="100"/>
    <n v="1"/>
    <x v="1"/>
    <s v="132EA0"/>
    <x v="2"/>
    <s v="2110"/>
    <s v="678000"/>
    <m/>
    <m/>
    <n v="1"/>
    <n v="117770.98"/>
    <n v="117770.98"/>
    <n v="57696.722747699998"/>
    <n v="175467.70274769998"/>
    <n v="223.2"/>
    <n v="85.8"/>
    <n v="16128"/>
    <n v="1345.6"/>
    <m/>
    <n v="2308.3112079999996"/>
    <m/>
    <n v="1707.67921"/>
    <n v="1150.0336196999999"/>
    <m/>
    <n v="653.40000000000009"/>
    <n v="58.885489999999997"/>
    <m/>
    <n v="7301.8007600000001"/>
    <n v="26734.012460000002"/>
  </r>
  <r>
    <s v="DMN067"/>
    <s v="Director of IT Infrastructure"/>
    <s v="@00002837"/>
    <s v="Alvarado, Eddie D."/>
    <s v="I"/>
    <n v="12"/>
    <s v="M2"/>
    <s v="A"/>
    <n v="1"/>
    <n v="100"/>
    <n v="1"/>
    <x v="1"/>
    <s v="133II0"/>
    <x v="2"/>
    <s v="2110"/>
    <s v="678000"/>
    <m/>
    <m/>
    <n v="1"/>
    <n v="134757.07"/>
    <n v="134757.07"/>
    <n v="63424.152300550006"/>
    <n v="198181.22230055003"/>
    <n v="223.2"/>
    <n v="85.8"/>
    <n v="16128"/>
    <n v="1345.6"/>
    <n v="180"/>
    <n v="2641.2385720000002"/>
    <m/>
    <n v="1953.9775150000003"/>
    <n v="1315.90278855"/>
    <m/>
    <n v="653.40000000000009"/>
    <n v="67.378534999999999"/>
    <m/>
    <n v="8239.7999999999993"/>
    <n v="30589.854890000002"/>
  </r>
  <r>
    <s v="DMN068"/>
    <s v="Construction Project Manager"/>
    <s v="@00178039"/>
    <s v="Powell, Jamal D."/>
    <s v="G"/>
    <n v="8"/>
    <s v="M2"/>
    <s v="A"/>
    <n v="1"/>
    <n v="100"/>
    <n v="1"/>
    <x v="4"/>
    <s v="18F000"/>
    <x v="5"/>
    <s v="2110"/>
    <s v="711001"/>
    <m/>
    <m/>
    <n v="0.8"/>
    <n v="101403.41"/>
    <n v="81122.728000000003"/>
    <n v="42061.198219720005"/>
    <n v="123183.92621972002"/>
    <n v="178.56"/>
    <n v="68.64"/>
    <n v="12902.400000000001"/>
    <n v="1345.3999999999999"/>
    <m/>
    <n v="1590.0054688"/>
    <m/>
    <n v="1176.2795560000002"/>
    <n v="792.16343891999998"/>
    <m/>
    <n v="522.72000000000014"/>
    <n v="40.561364000000005"/>
    <m/>
    <n v="5029.609136"/>
    <n v="18414.859256"/>
  </r>
  <r>
    <s v="DMN068"/>
    <s v="Construction Project Manager"/>
    <s v="@00178039"/>
    <s v="Powell, Jamal D."/>
    <s v="G"/>
    <n v="8"/>
    <s v="M2"/>
    <s v="A"/>
    <n v="1"/>
    <n v="100"/>
    <n v="1"/>
    <x v="3"/>
    <s v="18F000"/>
    <x v="5"/>
    <s v="2110"/>
    <s v="711001"/>
    <m/>
    <m/>
    <n v="0.2"/>
    <n v="101403.41"/>
    <n v="20280.682000000001"/>
    <n v="11523.749554930002"/>
    <n v="31804.431554930001"/>
    <n v="44.64"/>
    <n v="17.16"/>
    <n v="3225.6000000000004"/>
    <n v="1344.8"/>
    <m/>
    <n v="397.5013672"/>
    <m/>
    <n v="294.06988900000005"/>
    <n v="198.04085972999999"/>
    <m/>
    <n v="130.68000000000004"/>
    <n v="10.140341000000001"/>
    <m/>
    <n v="1257.402284"/>
    <n v="4603.7148139999999"/>
  </r>
  <r>
    <s v="DMN070"/>
    <s v="Accounting Manager"/>
    <s v="@00025957"/>
    <s v="Jacob, Cathi S."/>
    <s v="G"/>
    <n v="5"/>
    <s v="M2"/>
    <s v="A"/>
    <n v="1"/>
    <n v="100"/>
    <n v="1"/>
    <x v="1"/>
    <s v="122BS2"/>
    <x v="3"/>
    <s v="2110"/>
    <s v="672000"/>
    <m/>
    <m/>
    <n v="1"/>
    <n v="94163.15"/>
    <n v="94163.15"/>
    <n v="49826.698499749997"/>
    <n v="143989.84849974999"/>
    <n v="223.2"/>
    <n v="85.8"/>
    <n v="16128"/>
    <n v="1345.6"/>
    <m/>
    <n v="1845.5977399999999"/>
    <m/>
    <n v="1365.365675"/>
    <n v="919.5031597499999"/>
    <m/>
    <n v="653.40000000000009"/>
    <n v="47.081575000000001"/>
    <m/>
    <n v="5838.1152999999995"/>
    <n v="21375.035049999999"/>
  </r>
  <r>
    <s v="DMN071"/>
    <s v="Purchasing &amp; Contracts Manager"/>
    <s v="@00511882"/>
    <s v="Ehret-Stevens, Cammie"/>
    <s v="F"/>
    <n v="2"/>
    <s v="M2"/>
    <s v="A"/>
    <n v="1"/>
    <n v="100"/>
    <n v="1"/>
    <x v="1"/>
    <s v="120BS1"/>
    <x v="3"/>
    <s v="2110"/>
    <s v="672000"/>
    <m/>
    <m/>
    <n v="1"/>
    <n v="83894.68"/>
    <n v="83894.68"/>
    <n v="46403.549998199996"/>
    <n v="130298.2299982"/>
    <n v="223.2"/>
    <n v="85.8"/>
    <n v="16128"/>
    <n v="1345.6"/>
    <m/>
    <n v="1644.3357279999998"/>
    <m/>
    <n v="1216.4728599999999"/>
    <n v="819.2315501999999"/>
    <m/>
    <n v="653.40000000000009"/>
    <n v="41.947339999999997"/>
    <m/>
    <n v="5201.4701599999999"/>
    <n v="19044.092359999999"/>
  </r>
  <r>
    <s v="DSUB19"/>
    <s v="Classified Hourly-Substitute"/>
    <m/>
    <m/>
    <m/>
    <m/>
    <s v="CK"/>
    <s v="A"/>
    <n v="0"/>
    <m/>
    <m/>
    <x v="1"/>
    <s v="122BS3"/>
    <x v="3"/>
    <s v="2399"/>
    <s v="672000"/>
    <s v="DTL001"/>
    <m/>
    <n v="1"/>
    <m/>
    <n v="0"/>
    <n v="0"/>
    <n v="0"/>
    <m/>
    <m/>
    <m/>
    <m/>
    <m/>
    <n v="0"/>
    <m/>
    <n v="0"/>
    <n v="0"/>
    <m/>
    <n v="0"/>
    <n v="0"/>
    <m/>
    <n v="0"/>
    <n v="0"/>
  </r>
  <r>
    <s v="DSUB20"/>
    <s v="Classified Hourly- Substitute"/>
    <m/>
    <m/>
    <m/>
    <m/>
    <s v="CK"/>
    <s v="A"/>
    <n v="1"/>
    <m/>
    <m/>
    <x v="1"/>
    <s v="122BS7"/>
    <x v="3"/>
    <s v="2399"/>
    <s v="672000"/>
    <m/>
    <m/>
    <n v="1"/>
    <m/>
    <n v="0"/>
    <n v="0"/>
    <n v="0"/>
    <m/>
    <m/>
    <m/>
    <m/>
    <m/>
    <n v="0"/>
    <m/>
    <n v="0"/>
    <n v="0"/>
    <m/>
    <n v="0"/>
    <n v="0"/>
    <m/>
    <n v="0"/>
    <n v="0"/>
  </r>
  <r>
    <s v="DTC015"/>
    <s v="Department Asst I - TEMP"/>
    <s v="@00613587"/>
    <s v="Leggio, Sarah M."/>
    <s v="320"/>
    <n v="1"/>
    <s v="CK"/>
    <s v="A"/>
    <n v="0"/>
    <n v="100"/>
    <n v="0"/>
    <x v="0"/>
    <s v="11BAE4"/>
    <x v="0"/>
    <s v="2399"/>
    <s v="684000"/>
    <s v="DTL001"/>
    <m/>
    <n v="1"/>
    <m/>
    <n v="0"/>
    <n v="0"/>
    <n v="0"/>
    <m/>
    <m/>
    <m/>
    <m/>
    <m/>
    <n v="0"/>
    <m/>
    <n v="0"/>
    <n v="0"/>
    <m/>
    <n v="0"/>
    <n v="0"/>
    <m/>
    <n v="0"/>
    <n v="0"/>
  </r>
  <r>
    <s v="DTC016"/>
    <s v="Department Asst III - TEMP"/>
    <m/>
    <m/>
    <m/>
    <m/>
    <s v="CK"/>
    <s v="A"/>
    <n v="0"/>
    <m/>
    <m/>
    <x v="1"/>
    <s v="140HR0"/>
    <x v="1"/>
    <s v="2399"/>
    <s v="673000"/>
    <m/>
    <m/>
    <n v="1"/>
    <m/>
    <n v="0"/>
    <n v="0"/>
    <n v="0"/>
    <m/>
    <m/>
    <m/>
    <m/>
    <m/>
    <n v="0"/>
    <m/>
    <n v="0"/>
    <n v="0"/>
    <m/>
    <n v="0"/>
    <n v="0"/>
    <m/>
    <n v="0"/>
    <n v="0"/>
  </r>
  <r>
    <s v="DTC018"/>
    <s v="Department Assistant II - TEMP"/>
    <m/>
    <m/>
    <m/>
    <m/>
    <s v="CK"/>
    <s v="A"/>
    <n v="0"/>
    <m/>
    <m/>
    <x v="0"/>
    <s v="11BAE4"/>
    <x v="0"/>
    <s v="2399"/>
    <s v="684000"/>
    <s v="DTL001"/>
    <m/>
    <n v="1"/>
    <m/>
    <n v="0"/>
    <n v="0"/>
    <n v="0"/>
    <m/>
    <m/>
    <m/>
    <m/>
    <m/>
    <n v="0"/>
    <m/>
    <n v="0"/>
    <n v="0"/>
    <m/>
    <n v="0"/>
    <n v="0"/>
    <m/>
    <n v="0"/>
    <n v="0"/>
  </r>
  <r>
    <s v="DTC031"/>
    <s v="Accounting Coordinator - TEMP"/>
    <s v="@00030684"/>
    <s v="Batchelder, Ann"/>
    <s v="465"/>
    <n v="1"/>
    <s v="CK"/>
    <s v="A"/>
    <n v="0"/>
    <n v="100"/>
    <n v="0"/>
    <x v="1"/>
    <s v="122BS2"/>
    <x v="3"/>
    <s v="2399"/>
    <s v="672000"/>
    <m/>
    <m/>
    <n v="1"/>
    <m/>
    <n v="0"/>
    <n v="0"/>
    <n v="0"/>
    <m/>
    <m/>
    <m/>
    <m/>
    <m/>
    <n v="0"/>
    <m/>
    <n v="0"/>
    <n v="0"/>
    <m/>
    <n v="0"/>
    <n v="0"/>
    <m/>
    <n v="0"/>
    <n v="0"/>
  </r>
  <r>
    <s v="DTC034"/>
    <s v="Accounting Tech. II-TEMP"/>
    <s v="@00144488"/>
    <s v="Duffel, Debbie L."/>
    <s v="410"/>
    <n v="1"/>
    <s v="CK"/>
    <s v="A"/>
    <n v="0"/>
    <n v="100"/>
    <n v="0"/>
    <x v="1"/>
    <s v="122BS3"/>
    <x v="3"/>
    <s v="2399"/>
    <s v="672000"/>
    <m/>
    <m/>
    <n v="1"/>
    <m/>
    <n v="0"/>
    <n v="0"/>
    <n v="0"/>
    <m/>
    <m/>
    <m/>
    <m/>
    <m/>
    <n v="0"/>
    <m/>
    <n v="0"/>
    <n v="0"/>
    <m/>
    <n v="0"/>
    <n v="0"/>
    <m/>
    <n v="0"/>
    <n v="0"/>
  </r>
  <r>
    <s v="DTC042"/>
    <s v="Department Assistant III-temp"/>
    <m/>
    <m/>
    <s v="380"/>
    <n v="1"/>
    <s v="CK"/>
    <s v="A"/>
    <n v="0"/>
    <n v="100"/>
    <n v="0"/>
    <x v="1"/>
    <s v="130IT0"/>
    <x v="2"/>
    <s v="2399"/>
    <s v="678000"/>
    <s v="DTL001"/>
    <m/>
    <n v="1"/>
    <m/>
    <n v="0"/>
    <n v="0"/>
    <n v="0"/>
    <m/>
    <m/>
    <m/>
    <m/>
    <m/>
    <n v="0"/>
    <m/>
    <n v="0"/>
    <n v="0"/>
    <m/>
    <n v="0"/>
    <n v="0"/>
    <m/>
    <n v="0"/>
    <n v="0"/>
  </r>
  <r>
    <s v="DTC044"/>
    <s v="Administrative Assistant - Tem"/>
    <m/>
    <m/>
    <m/>
    <m/>
    <s v="CK"/>
    <s v="A"/>
    <n v="0"/>
    <m/>
    <m/>
    <x v="1"/>
    <s v="140HR0"/>
    <x v="1"/>
    <s v="2399"/>
    <s v="673000"/>
    <m/>
    <m/>
    <n v="1"/>
    <m/>
    <n v="0"/>
    <n v="0"/>
    <n v="0"/>
    <m/>
    <m/>
    <m/>
    <m/>
    <m/>
    <n v="0"/>
    <m/>
    <n v="0"/>
    <n v="0"/>
    <m/>
    <n v="0"/>
    <n v="0"/>
    <m/>
    <n v="0"/>
    <n v="0"/>
  </r>
  <r>
    <s v="DTC045"/>
    <s v="Classified Hourly"/>
    <s v="@00376520"/>
    <s v="Caballero, Judy M."/>
    <s v="435"/>
    <n v="1"/>
    <s v="CK"/>
    <s v="A"/>
    <n v="0"/>
    <n v="100"/>
    <n v="0"/>
    <x v="1"/>
    <s v="145HR3"/>
    <x v="1"/>
    <s v="2399"/>
    <s v="673000"/>
    <m/>
    <m/>
    <n v="1"/>
    <m/>
    <n v="0"/>
    <n v="0"/>
    <n v="0"/>
    <m/>
    <m/>
    <m/>
    <m/>
    <m/>
    <n v="0"/>
    <m/>
    <n v="0"/>
    <n v="0"/>
    <m/>
    <n v="0"/>
    <n v="0"/>
    <m/>
    <n v="0"/>
    <n v="0"/>
  </r>
  <r>
    <s v="DTC046"/>
    <s v="Administrative Assistant Temp"/>
    <s v="@00522367"/>
    <s v="Kemp, Alexandria J."/>
    <s v="445"/>
    <n v="1"/>
    <s v="CK"/>
    <s v="A"/>
    <n v="0"/>
    <n v="100"/>
    <n v="0"/>
    <x v="1"/>
    <s v="120BS0"/>
    <x v="3"/>
    <s v="2399"/>
    <s v="672000"/>
    <m/>
    <m/>
    <n v="1"/>
    <m/>
    <n v="0"/>
    <n v="0"/>
    <n v="0"/>
    <m/>
    <m/>
    <m/>
    <m/>
    <m/>
    <n v="0"/>
    <m/>
    <n v="0"/>
    <n v="0"/>
    <m/>
    <n v="0"/>
    <n v="0"/>
    <m/>
    <n v="0"/>
    <n v="0"/>
  </r>
  <r>
    <s v="DTN012"/>
    <s v="Manager, Accounting - INTERIM"/>
    <m/>
    <m/>
    <m/>
    <m/>
    <s v="M2"/>
    <s v="A"/>
    <n v="0"/>
    <m/>
    <m/>
    <x v="1"/>
    <s v="122BS3"/>
    <x v="3"/>
    <s v="2110"/>
    <s v="672000"/>
    <m/>
    <m/>
    <n v="1"/>
    <m/>
    <n v="0"/>
    <n v="0"/>
    <n v="0"/>
    <m/>
    <m/>
    <m/>
    <m/>
    <m/>
    <n v="0"/>
    <m/>
    <n v="0"/>
    <n v="0"/>
    <m/>
    <n v="0"/>
    <n v="0"/>
    <m/>
    <n v="0"/>
    <n v="0"/>
  </r>
  <r>
    <s v="PMF073"/>
    <s v="Instructor, English"/>
    <s v="@00002937"/>
    <s v="Wagstaff, Ann M."/>
    <s v="05"/>
    <n v="15"/>
    <s v="I1"/>
    <s v="A"/>
    <n v="1"/>
    <n v="100"/>
    <n v="1"/>
    <x v="1"/>
    <s v="140HR0"/>
    <x v="1"/>
    <s v="1251"/>
    <s v="673000"/>
    <m/>
    <m/>
    <n v="0.17500000000000002"/>
    <n v="133764.5067"/>
    <n v="23408.788672500003"/>
    <n v="11084.248025195462"/>
    <n v="34493.036697695468"/>
    <m/>
    <n v="15.015000000000001"/>
    <n v="2822.4"/>
    <n v="1344.7749999999999"/>
    <m/>
    <n v="458.81225798100002"/>
    <m/>
    <n v="339.42743575125007"/>
    <n v="228.5868213869625"/>
    <m/>
    <n v="114.34500000000003"/>
    <n v="11.704394336250001"/>
    <n v="4307.2171157400007"/>
    <n v="1441.9649999999999"/>
    <m/>
  </r>
  <r>
    <s v="PMF154"/>
    <s v="Instructor, History"/>
    <s v="@00000336"/>
    <s v="Hargis, Jay J."/>
    <s v="04"/>
    <n v="15"/>
    <s v="I1"/>
    <s v="A"/>
    <n v="1"/>
    <n v="100"/>
    <n v="1"/>
    <x v="1"/>
    <s v="140HR0"/>
    <x v="1"/>
    <s v="1251"/>
    <s v="673000"/>
    <m/>
    <m/>
    <n v="0.2"/>
    <n v="125015.23149999999"/>
    <n v="25003.046300000002"/>
    <n v="11978.249538899503"/>
    <n v="36981.295838899503"/>
    <m/>
    <n v="17.16"/>
    <n v="3225.6000000000004"/>
    <n v="1344.8"/>
    <m/>
    <n v="490.05970748000004"/>
    <m/>
    <n v="362.54417135000006"/>
    <n v="244.1547471195"/>
    <m/>
    <n v="130.68000000000004"/>
    <n v="12.501523150000001"/>
    <n v="4600.5605192000003"/>
    <n v="1550.1888706000002"/>
    <m/>
  </r>
  <r>
    <s v="BMC503"/>
    <s v="Public Safety Officer I"/>
    <s v="@00597540"/>
    <s v="Goode, Jared J."/>
    <s v="375"/>
    <n v="3"/>
    <s v="CA"/>
    <s v="A"/>
    <n v="1"/>
    <n v="100"/>
    <n v="1"/>
    <x v="1"/>
    <s v="D01CO2"/>
    <x v="8"/>
    <s v="2191"/>
    <s v="677040"/>
    <m/>
    <m/>
    <n v="1"/>
    <n v="39248.160000000003"/>
    <n v="39248.160000000003"/>
    <n v="31255.119642400001"/>
    <n v="70503.279642400012"/>
    <n v="223.2"/>
    <n v="85.8"/>
    <n v="16128"/>
    <n v="1345.6"/>
    <m/>
    <n v="769.26393600000006"/>
    <m/>
    <n v="569.09832000000006"/>
    <n v="383.25828239999998"/>
    <m/>
    <n v="388.55678400000005"/>
    <n v="19.624080000000003"/>
    <m/>
    <n v="2433.3859200000002"/>
    <n v="8909.3323200000013"/>
  </r>
  <r>
    <s v="BMC699"/>
    <s v="Public Safety Officer II"/>
    <s v="@00380380"/>
    <s v="Orozco Jr, Ricardo"/>
    <s v="410"/>
    <n v="2"/>
    <s v="CA"/>
    <s v="A"/>
    <n v="1"/>
    <n v="100"/>
    <n v="1"/>
    <x v="1"/>
    <s v="D01CO2"/>
    <x v="8"/>
    <s v="2191"/>
    <s v="677010"/>
    <m/>
    <m/>
    <n v="1"/>
    <n v="45515.76"/>
    <n v="45515.76"/>
    <n v="33406.567356400003"/>
    <n v="78922.327356399997"/>
    <n v="223.2"/>
    <n v="85.8"/>
    <n v="16128"/>
    <n v="1345.6"/>
    <m/>
    <n v="892.10889599999996"/>
    <m/>
    <n v="659.97852000000012"/>
    <n v="444.46139640000001"/>
    <m/>
    <n v="450.60602400000005"/>
    <n v="22.75788"/>
    <m/>
    <n v="2821.97712"/>
    <n v="10332.077520000001"/>
  </r>
  <r>
    <s v="DMC021"/>
    <s v="Department Assistant III"/>
    <s v="@00038363"/>
    <s v="Melendez, Lupe I."/>
    <s v="380"/>
    <n v="7"/>
    <s v="CA"/>
    <s v="A"/>
    <n v="1"/>
    <n v="100"/>
    <n v="1"/>
    <x v="1"/>
    <s v="D01CO2"/>
    <x v="8"/>
    <s v="2191"/>
    <s v="660010"/>
    <m/>
    <m/>
    <n v="1"/>
    <n v="44405.64"/>
    <n v="44405.64"/>
    <n v="33025.502014599995"/>
    <n v="77431.142014599987"/>
    <n v="223.2"/>
    <n v="85.8"/>
    <n v="16128"/>
    <n v="1345.6"/>
    <m/>
    <n v="870.35054400000001"/>
    <m/>
    <n v="643.88178000000005"/>
    <n v="433.62107459999999"/>
    <m/>
    <n v="439.61583600000006"/>
    <n v="22.202819999999999"/>
    <m/>
    <n v="2753.14968"/>
    <n v="10080.08028"/>
  </r>
  <r>
    <s v="DMC111"/>
    <s v="Custodian I"/>
    <s v="@00500488"/>
    <s v="Hernandez, Veronica"/>
    <s v="315"/>
    <n v="11"/>
    <s v="CA"/>
    <s v="A"/>
    <n v="1"/>
    <n v="100"/>
    <n v="1"/>
    <x v="1"/>
    <s v="D01CO2"/>
    <x v="8"/>
    <s v="2191"/>
    <s v="653000"/>
    <m/>
    <m/>
    <n v="1"/>
    <n v="35556.839999999997"/>
    <n v="35556.839999999997"/>
    <n v="29988.018682599995"/>
    <n v="65544.858682599996"/>
    <n v="223.2"/>
    <n v="85.8"/>
    <n v="16128"/>
    <n v="1345.6"/>
    <m/>
    <n v="696.91406399999994"/>
    <m/>
    <n v="515.57417999999996"/>
    <n v="347.21254259999995"/>
    <m/>
    <n v="352.01271600000001"/>
    <n v="17.778419999999997"/>
    <m/>
    <n v="2204.5240799999997"/>
    <n v="8071.4026799999992"/>
  </r>
  <r>
    <s v="DMC117"/>
    <s v="Custodian I"/>
    <s v="@00523592"/>
    <s v="Barajas, Jose"/>
    <s v="315"/>
    <n v="11"/>
    <s v="CA"/>
    <s v="A"/>
    <n v="1"/>
    <n v="100"/>
    <n v="1"/>
    <x v="1"/>
    <s v="D01CO2"/>
    <x v="8"/>
    <s v="2191"/>
    <s v="653000"/>
    <m/>
    <m/>
    <n v="1"/>
    <n v="35556.839999999997"/>
    <n v="35556.839999999997"/>
    <n v="29988.018682599995"/>
    <n v="65544.858682599996"/>
    <n v="223.2"/>
    <n v="85.8"/>
    <n v="16128"/>
    <n v="1345.6"/>
    <m/>
    <n v="696.91406399999994"/>
    <m/>
    <n v="515.57417999999996"/>
    <n v="347.21254259999995"/>
    <m/>
    <n v="352.01271600000001"/>
    <n v="17.778419999999997"/>
    <m/>
    <n v="2204.5240799999997"/>
    <n v="8071.4026799999992"/>
  </r>
  <r>
    <s v="DMN003"/>
    <s v="Chief Financial Officer"/>
    <s v="@00380310"/>
    <s v="Martin, Deborah A."/>
    <s v="M"/>
    <n v="5"/>
    <s v="M2"/>
    <s v="A"/>
    <n v="1"/>
    <n v="100"/>
    <n v="1"/>
    <x v="1"/>
    <s v="R20BS1"/>
    <x v="9"/>
    <s v="2110"/>
    <s v="672000"/>
    <m/>
    <m/>
    <n v="1"/>
    <n v="181534.73"/>
    <n v="181534.73"/>
    <n v="75937.97200645"/>
    <n v="257472.70200645001"/>
    <n v="223.2"/>
    <n v="85.8"/>
    <n v="16128"/>
    <n v="1345.6"/>
    <m/>
    <n v="3558.080708"/>
    <m/>
    <n v="2632.2535850000004"/>
    <n v="1772.6866384499999"/>
    <m/>
    <n v="653.40000000000009"/>
    <n v="90.767365000000012"/>
    <m/>
    <n v="8239.7999999999993"/>
    <n v="41208.383710000002"/>
  </r>
  <r>
    <s v="DMN022"/>
    <s v="Building Facility Manager"/>
    <s v="@00241649"/>
    <s v="Birdwell, Don C."/>
    <s v="E"/>
    <n v="6"/>
    <s v="M2"/>
    <s v="A"/>
    <n v="1"/>
    <n v="100"/>
    <n v="1"/>
    <x v="1"/>
    <s v="D01CO2"/>
    <x v="8"/>
    <s v="2110"/>
    <s v="651000"/>
    <m/>
    <m/>
    <n v="1"/>
    <n v="81005.42"/>
    <n v="81005.42"/>
    <n v="45440.371838300001"/>
    <n v="126445.79183830001"/>
    <n v="223.2"/>
    <n v="85.8"/>
    <n v="16128"/>
    <n v="1345.6"/>
    <m/>
    <n v="1587.706232"/>
    <m/>
    <n v="1174.5785900000001"/>
    <n v="791.01792629999989"/>
    <m/>
    <n v="653.40000000000009"/>
    <n v="40.50271"/>
    <m/>
    <n v="5022.3360400000001"/>
    <n v="18388.230340000002"/>
  </r>
  <r>
    <s v="DMN038"/>
    <s v="Executive Assistant"/>
    <s v="@00511332"/>
    <s v="Hillard-Adams, Danielle K."/>
    <s v="F"/>
    <n v="11"/>
    <s v="M2"/>
    <s v="A"/>
    <n v="1"/>
    <n v="100"/>
    <n v="1"/>
    <x v="1"/>
    <s v="D01CO2"/>
    <x v="8"/>
    <s v="2110"/>
    <s v="660010"/>
    <m/>
    <m/>
    <n v="1"/>
    <n v="104772.96"/>
    <n v="104772.96"/>
    <n v="53363.637810400003"/>
    <n v="158136.59781040001"/>
    <n v="223.2"/>
    <n v="85.8"/>
    <n v="16128"/>
    <n v="1345.6"/>
    <m/>
    <n v="2053.5500160000001"/>
    <m/>
    <n v="1519.2079200000001"/>
    <n v="1023.1079544"/>
    <m/>
    <n v="653.40000000000009"/>
    <n v="52.386480000000006"/>
    <m/>
    <n v="6495.9235200000003"/>
    <n v="23783.461920000002"/>
  </r>
  <r>
    <s v="DMR002"/>
    <s v="Classified Hourly"/>
    <s v="@00000301"/>
    <s v="Strough, Terry L."/>
    <s v="310"/>
    <n v="2"/>
    <s v="CK"/>
    <s v="A"/>
    <n v="0"/>
    <n v="100"/>
    <n v="1"/>
    <x v="1"/>
    <s v="R01BT1"/>
    <x v="10"/>
    <s v="2399"/>
    <s v="660020"/>
    <s v="DTL001"/>
    <m/>
    <n v="1"/>
    <n v="0"/>
    <n v="0"/>
    <n v="0"/>
    <n v="0"/>
    <m/>
    <m/>
    <m/>
    <m/>
    <m/>
    <n v="0"/>
    <m/>
    <n v="0"/>
    <n v="0"/>
    <m/>
    <n v="0"/>
    <n v="0"/>
    <m/>
    <n v="0"/>
    <n v="0"/>
  </r>
  <r>
    <s v="DMR002"/>
    <s v="Classified Hourly"/>
    <s v="@00363626"/>
    <s v="Chavez, Christian"/>
    <s v="310"/>
    <n v="0"/>
    <s v="CK"/>
    <s v="A"/>
    <n v="0"/>
    <n v="100"/>
    <n v="0"/>
    <x v="1"/>
    <s v="R01BT1"/>
    <x v="10"/>
    <s v="2399"/>
    <s v="660020"/>
    <s v="DTL001"/>
    <m/>
    <n v="1"/>
    <m/>
    <n v="0"/>
    <n v="0"/>
    <n v="0"/>
    <m/>
    <m/>
    <m/>
    <m/>
    <m/>
    <n v="0"/>
    <m/>
    <n v="0"/>
    <n v="0"/>
    <m/>
    <n v="0"/>
    <n v="0"/>
    <m/>
    <n v="0"/>
    <n v="0"/>
  </r>
  <r>
    <s v="DTC017"/>
    <s v="Custodian I - TEMP"/>
    <m/>
    <m/>
    <m/>
    <m/>
    <s v="CK"/>
    <s v="A"/>
    <n v="0"/>
    <m/>
    <m/>
    <x v="1"/>
    <s v="D01CO2"/>
    <x v="8"/>
    <s v="2399"/>
    <s v="653000"/>
    <s v="DTL001"/>
    <m/>
    <n v="1"/>
    <m/>
    <n v="0"/>
    <n v="0"/>
    <n v="0"/>
    <m/>
    <m/>
    <m/>
    <m/>
    <m/>
    <n v="0"/>
    <m/>
    <n v="0"/>
    <n v="0"/>
    <m/>
    <n v="0"/>
    <n v="0"/>
    <m/>
    <n v="0"/>
    <n v="0"/>
  </r>
  <r>
    <s v="New Position"/>
    <s v="Budget Analyst"/>
    <m/>
    <m/>
    <s v="G"/>
    <n v="1"/>
    <s v="M2"/>
    <s v="A"/>
    <n v="1"/>
    <n v="100"/>
    <n v="1"/>
    <x v="1"/>
    <s v="120BS0"/>
    <x v="3"/>
    <n v="2110"/>
    <n v="672000"/>
    <m/>
    <m/>
    <n v="1"/>
    <n v="85307.16"/>
    <n v="85307.16"/>
    <n v="46874.4213934"/>
    <n v="132181.5813934"/>
    <n v="223.2"/>
    <n v="85.8"/>
    <n v="16128"/>
    <n v="1345.6"/>
    <m/>
    <n v="1672.020336"/>
    <m/>
    <n v="1236.9538200000002"/>
    <n v="833.02441739999995"/>
    <m/>
    <n v="653.40000000000009"/>
    <n v="42.653580000000005"/>
    <m/>
    <n v="5289.0439200000001"/>
    <n v="19364.725320000001"/>
  </r>
  <r>
    <s v="DMT001"/>
    <s v="Board Member"/>
    <s v="@00077219"/>
    <s v="Agbalog, Romeo V."/>
    <m/>
    <m/>
    <s v="T0"/>
    <s v="A"/>
    <n v="1"/>
    <n v="100"/>
    <n v="1"/>
    <x v="1"/>
    <s v="R01BT1"/>
    <x v="10"/>
    <n v="2110"/>
    <n v="660020"/>
    <m/>
    <m/>
    <n v="1"/>
    <n v="3600"/>
    <n v="3600"/>
    <n v="17977.953999999998"/>
    <n v="21577.953999999998"/>
    <n v="223.2"/>
    <n v="85.8"/>
    <n v="16128"/>
    <n v="1345.6"/>
    <m/>
    <n v="70.56"/>
    <m/>
    <n v="52.2"/>
    <n v="35.153999999999996"/>
    <m/>
    <n v="35.64"/>
    <n v="1.8"/>
    <m/>
    <m/>
    <m/>
  </r>
  <r>
    <s v="DMT003"/>
    <s v="Board Member"/>
    <s v="@00004076"/>
    <s v="Meek, Kay S."/>
    <m/>
    <m/>
    <s v="T0"/>
    <s v="A"/>
    <n v="1"/>
    <n v="100"/>
    <n v="1"/>
    <x v="1"/>
    <s v="R01BT1"/>
    <x v="10"/>
    <n v="2110"/>
    <n v="660020"/>
    <m/>
    <m/>
    <n v="1"/>
    <n v="3600"/>
    <n v="3600"/>
    <n v="17977.953999999998"/>
    <n v="21577.953999999998"/>
    <n v="223.2"/>
    <n v="85.8"/>
    <n v="16128"/>
    <n v="1345.6"/>
    <m/>
    <n v="70.56"/>
    <m/>
    <n v="52.2"/>
    <n v="35.153999999999996"/>
    <m/>
    <n v="35.64"/>
    <n v="1.8"/>
    <m/>
    <m/>
    <m/>
  </r>
  <r>
    <s v="DMT004"/>
    <s v="Board Member"/>
    <s v="@00343762"/>
    <s v="Corkins, John S."/>
    <m/>
    <m/>
    <s v="T0"/>
    <s v="A"/>
    <n v="1"/>
    <n v="100"/>
    <n v="1"/>
    <x v="1"/>
    <s v="R01BT1"/>
    <x v="10"/>
    <n v="2110"/>
    <n v="660020"/>
    <m/>
    <m/>
    <n v="1"/>
    <n v="3600"/>
    <n v="3600"/>
    <n v="17977.953999999998"/>
    <n v="21577.953999999998"/>
    <n v="223.2"/>
    <n v="85.8"/>
    <n v="16128"/>
    <n v="1345.6"/>
    <m/>
    <n v="70.56"/>
    <m/>
    <n v="52.2"/>
    <n v="35.153999999999996"/>
    <m/>
    <n v="35.64"/>
    <n v="1.8"/>
    <m/>
    <m/>
    <m/>
  </r>
  <r>
    <s v="DMT005"/>
    <s v="Board Member"/>
    <s v="@00002100"/>
    <s v="Gomez-Heitzberg, Nan"/>
    <m/>
    <m/>
    <s v="T0"/>
    <s v="A"/>
    <n v="1"/>
    <n v="100"/>
    <n v="1"/>
    <x v="1"/>
    <s v="R01BT1"/>
    <x v="10"/>
    <n v="2110"/>
    <n v="660020"/>
    <m/>
    <m/>
    <n v="1"/>
    <n v="3600"/>
    <n v="3600"/>
    <n v="17977.953999999998"/>
    <n v="21577.953999999998"/>
    <n v="223.2"/>
    <n v="85.8"/>
    <n v="16128"/>
    <n v="1345.6"/>
    <m/>
    <n v="70.56"/>
    <m/>
    <n v="52.2"/>
    <n v="35.153999999999996"/>
    <m/>
    <n v="35.64"/>
    <n v="1.8"/>
    <m/>
    <m/>
    <m/>
  </r>
  <r>
    <s v="DMT006"/>
    <s v="Board Member"/>
    <s v="@00568705"/>
    <s v="Storch, Mark G."/>
    <m/>
    <m/>
    <s v="T0"/>
    <s v="A"/>
    <n v="1"/>
    <n v="100"/>
    <n v="1"/>
    <x v="1"/>
    <s v="R01BT1"/>
    <x v="10"/>
    <n v="2110"/>
    <n v="660020"/>
    <m/>
    <m/>
    <n v="1"/>
    <n v="3600"/>
    <n v="3600"/>
    <n v="17977.953999999998"/>
    <n v="21577.953999999998"/>
    <n v="223.2"/>
    <n v="85.8"/>
    <n v="16128"/>
    <n v="1345.6"/>
    <m/>
    <n v="70.56"/>
    <m/>
    <n v="52.2"/>
    <n v="35.153999999999996"/>
    <m/>
    <n v="35.64"/>
    <n v="1.8"/>
    <m/>
    <m/>
    <m/>
  </r>
  <r>
    <s v="DMT007"/>
    <s v="Board Member"/>
    <s v="@00594135"/>
    <s v="Carter, Kyle"/>
    <m/>
    <m/>
    <s v="T0"/>
    <s v="A"/>
    <n v="1"/>
    <n v="100"/>
    <n v="1"/>
    <x v="1"/>
    <s v="R01BT1"/>
    <x v="10"/>
    <n v="2110"/>
    <n v="660020"/>
    <m/>
    <m/>
    <n v="1"/>
    <n v="3600"/>
    <n v="3600"/>
    <n v="17977.953999999998"/>
    <n v="21577.953999999998"/>
    <n v="223.2"/>
    <n v="85.8"/>
    <n v="16128"/>
    <n v="1345.6"/>
    <m/>
    <n v="70.56"/>
    <m/>
    <n v="52.2"/>
    <n v="35.153999999999996"/>
    <m/>
    <n v="35.64"/>
    <n v="1.8"/>
    <m/>
    <m/>
    <m/>
  </r>
  <r>
    <s v="DMT008"/>
    <s v="Board Member"/>
    <s v="@00227451"/>
    <s v="Beebe, Dennis L."/>
    <m/>
    <m/>
    <s v="T0"/>
    <s v="A"/>
    <n v="1"/>
    <n v="100"/>
    <n v="1"/>
    <x v="1"/>
    <s v="R01BT1"/>
    <x v="10"/>
    <n v="2110"/>
    <n v="660020"/>
    <m/>
    <m/>
    <n v="1"/>
    <n v="3600"/>
    <n v="3600"/>
    <n v="17977.953999999998"/>
    <n v="21577.953999999998"/>
    <n v="223.2"/>
    <n v="85.8"/>
    <n v="16128"/>
    <n v="1345.6"/>
    <m/>
    <n v="70.56"/>
    <m/>
    <n v="52.2"/>
    <n v="35.153999999999996"/>
    <m/>
    <n v="35.64"/>
    <n v="1.8"/>
    <m/>
    <m/>
    <m/>
  </r>
  <r>
    <s v="DMM004"/>
    <s v="Chancellor"/>
    <s v="@00004268"/>
    <s v="Burke, Thomas"/>
    <m/>
    <m/>
    <m/>
    <s v="A"/>
    <n v="1"/>
    <n v="100"/>
    <n v="1"/>
    <x v="1"/>
    <s v="R00CO1"/>
    <x v="10"/>
    <n v="1214"/>
    <n v="660010"/>
    <m/>
    <m/>
    <n v="0.9"/>
    <n v="325000"/>
    <n v="292500"/>
    <n v="121066.9425"/>
    <n v="413566.9425"/>
    <n v="200.88"/>
    <n v="77.22"/>
    <n v="14515.2"/>
    <n v="1345.5"/>
    <m/>
    <n v="5733"/>
    <m/>
    <n v="4241.25"/>
    <n v="2856.2624999999998"/>
    <n v="17550"/>
    <n v="588.06000000000006"/>
    <n v="146.25"/>
    <m/>
    <n v="7415.82"/>
    <n v="66397.5"/>
  </r>
  <r>
    <s v="DMM004"/>
    <s v="Chancellor"/>
    <s v="@00004268"/>
    <s v="Burke, Thomas"/>
    <m/>
    <m/>
    <m/>
    <s v="A"/>
    <n v="1"/>
    <n v="100"/>
    <n v="1"/>
    <x v="1"/>
    <s v="R00CO1"/>
    <x v="10"/>
    <n v="1214"/>
    <n v="711001"/>
    <m/>
    <m/>
    <n v="0.1"/>
    <n v="325000"/>
    <n v="32500"/>
    <n v="14647.0825"/>
    <n v="47147.082500000004"/>
    <n v="22.32"/>
    <n v="8.58"/>
    <n v="1612.8000000000002"/>
    <n v="1344.6999999999998"/>
    <m/>
    <n v="637"/>
    <m/>
    <n v="471.25"/>
    <n v="317.36249999999995"/>
    <n v="1950"/>
    <n v="65.340000000000018"/>
    <n v="16.25"/>
    <m/>
    <n v="823.98"/>
    <n v="7377.5"/>
  </r>
</pivotCacheRecords>
</file>

<file path=xl/pivotCache/pivotCacheRecords2.xml><?xml version="1.0" encoding="utf-8"?>
<pivotCacheRecords xmlns="http://schemas.openxmlformats.org/spreadsheetml/2006/main" xmlns:r="http://schemas.openxmlformats.org/officeDocument/2006/relationships" count="362">
  <r>
    <x v="0"/>
    <n v="10"/>
    <x v="0"/>
    <s v="10AIR1"/>
    <s v="Institutional Reporting"/>
    <x v="0"/>
    <x v="0"/>
    <s v="679000"/>
    <m/>
    <m/>
    <n v="250"/>
    <n v="139.49"/>
    <n v="250"/>
    <n v="590.75"/>
    <n v="250"/>
    <n v="0"/>
    <n v="200"/>
  </r>
  <r>
    <x v="0"/>
    <n v="10"/>
    <x v="0"/>
    <s v="10AIR1"/>
    <s v="Institutional Reporting"/>
    <x v="1"/>
    <x v="1"/>
    <s v="679000"/>
    <m/>
    <m/>
    <n v="1000"/>
    <n v="325.97000000000003"/>
    <n v="1000"/>
    <n v="408.5"/>
    <n v="1000"/>
    <n v="0"/>
    <n v="700"/>
  </r>
  <r>
    <x v="0"/>
    <n v="10"/>
    <x v="0"/>
    <s v="10AIR1"/>
    <s v="Institutional Reporting"/>
    <x v="2"/>
    <x v="2"/>
    <s v="679000"/>
    <m/>
    <m/>
    <n v="11000"/>
    <n v="1651.9"/>
    <n v="11000"/>
    <n v="4617.25"/>
    <n v="2000"/>
    <n v="0"/>
    <n v="1600"/>
  </r>
  <r>
    <x v="0"/>
    <n v="10"/>
    <x v="0"/>
    <s v="10AIR1"/>
    <s v="Institutional Reporting"/>
    <x v="3"/>
    <x v="3"/>
    <s v="679000"/>
    <m/>
    <m/>
    <n v="9000"/>
    <n v="8238.1299999999992"/>
    <n v="9000"/>
    <n v="6657.84"/>
    <n v="28000"/>
    <n v="11129.64"/>
    <n v="14000"/>
  </r>
  <r>
    <x v="0"/>
    <n v="10"/>
    <x v="0"/>
    <s v="10AIR1"/>
    <s v="Institutional Reporting"/>
    <x v="4"/>
    <x v="4"/>
    <s v="679000"/>
    <m/>
    <m/>
    <m/>
    <m/>
    <m/>
    <m/>
    <n v="5700"/>
    <n v="0"/>
    <n v="0"/>
  </r>
  <r>
    <x v="0"/>
    <n v="10"/>
    <x v="0"/>
    <s v="10AIR1"/>
    <s v="Institutional Reporting"/>
    <x v="5"/>
    <x v="5"/>
    <s v="679000"/>
    <m/>
    <m/>
    <n v="200"/>
    <n v="160.19999999999999"/>
    <n v="200"/>
    <n v="411.96"/>
    <n v="500"/>
    <n v="71.3"/>
    <n v="300"/>
  </r>
  <r>
    <x v="0"/>
    <n v="10"/>
    <x v="0"/>
    <s v="10AIR1"/>
    <s v="Institutional Reporting"/>
    <x v="6"/>
    <x v="6"/>
    <s v="679000"/>
    <m/>
    <m/>
    <n v="1050"/>
    <n v="640"/>
    <n v="1050"/>
    <n v="500"/>
    <n v="1850"/>
    <n v="660"/>
    <n v="1000"/>
  </r>
  <r>
    <x v="0"/>
    <n v="10"/>
    <x v="0"/>
    <s v="10AIR1"/>
    <s v="Institutional Reporting"/>
    <x v="7"/>
    <x v="7"/>
    <s v="679000"/>
    <m/>
    <m/>
    <n v="2750"/>
    <n v="3487"/>
    <n v="2750"/>
    <n v="6494"/>
    <n v="18784"/>
    <n v="15931.82"/>
    <n v="21000"/>
  </r>
  <r>
    <x v="0"/>
    <n v="10"/>
    <x v="0"/>
    <s v="10AIR1"/>
    <s v="Institutional Reporting"/>
    <x v="8"/>
    <x v="8"/>
    <s v="679000"/>
    <m/>
    <m/>
    <n v="3000"/>
    <n v="1686.03"/>
    <n v="3000"/>
    <n v="6682.65"/>
    <n v="2250"/>
    <n v="10.81"/>
    <n v="1000"/>
  </r>
  <r>
    <x v="0"/>
    <n v="10"/>
    <x v="0"/>
    <s v="10AIR1"/>
    <s v="Institutional Reporting"/>
    <x v="9"/>
    <x v="9"/>
    <s v="679000"/>
    <m/>
    <m/>
    <m/>
    <m/>
    <m/>
    <m/>
    <n v="0"/>
    <n v="1750"/>
    <n v="0"/>
  </r>
  <r>
    <x v="0"/>
    <n v="11"/>
    <x v="1"/>
    <s v="110ES1"/>
    <s v="Edu Svcs. - Operating Budget"/>
    <x v="10"/>
    <x v="10"/>
    <s v="679000"/>
    <s v="DTL001"/>
    <m/>
    <n v="6300"/>
    <n v="0"/>
    <n v="6300"/>
    <n v="0"/>
    <n v="6300"/>
    <n v="0"/>
    <n v="6300"/>
  </r>
  <r>
    <x v="0"/>
    <n v="11"/>
    <x v="1"/>
    <s v="110ES1"/>
    <s v="Edu Svcs. - Operating Budget"/>
    <x v="0"/>
    <x v="0"/>
    <s v="679000"/>
    <m/>
    <m/>
    <n v="800"/>
    <n v="364.65"/>
    <n v="800"/>
    <n v="635.42999999999995"/>
    <n v="800"/>
    <n v="0"/>
    <n v="800"/>
  </r>
  <r>
    <x v="0"/>
    <n v="11"/>
    <x v="1"/>
    <s v="110ES1"/>
    <s v="Edu Svcs. - Operating Budget"/>
    <x v="11"/>
    <x v="11"/>
    <s v="679000"/>
    <m/>
    <m/>
    <n v="900"/>
    <n v="0"/>
    <n v="900"/>
    <n v="0"/>
    <n v="900"/>
    <n v="0"/>
    <n v="900"/>
  </r>
  <r>
    <x v="0"/>
    <n v="11"/>
    <x v="1"/>
    <s v="110ES1"/>
    <s v="Edu Svcs. - Operating Budget"/>
    <x v="1"/>
    <x v="1"/>
    <s v="679000"/>
    <m/>
    <m/>
    <n v="900"/>
    <n v="692.42"/>
    <n v="900"/>
    <n v="1072.1600000000001"/>
    <n v="900"/>
    <n v="50.16"/>
    <n v="900"/>
  </r>
  <r>
    <x v="0"/>
    <n v="11"/>
    <x v="1"/>
    <s v="110ES1"/>
    <s v="Edu Svcs. - Operating Budget"/>
    <x v="2"/>
    <x v="2"/>
    <s v="679000"/>
    <m/>
    <m/>
    <n v="18900"/>
    <n v="33800"/>
    <n v="6000"/>
    <n v="6293.38"/>
    <n v="19000"/>
    <n v="0"/>
    <n v="19000"/>
  </r>
  <r>
    <x v="0"/>
    <n v="11"/>
    <x v="1"/>
    <s v="110ES1"/>
    <s v="Edu Svcs. - Operating Budget"/>
    <x v="12"/>
    <x v="12"/>
    <s v="679000"/>
    <m/>
    <m/>
    <n v="350"/>
    <n v="0"/>
    <n v="350"/>
    <n v="2178.34"/>
    <n v="350"/>
    <n v="0"/>
    <n v="350"/>
  </r>
  <r>
    <x v="0"/>
    <n v="11"/>
    <x v="1"/>
    <s v="110ES1"/>
    <s v="Edu Svcs. - Operating Budget"/>
    <x v="3"/>
    <x v="3"/>
    <s v="679000"/>
    <m/>
    <m/>
    <n v="6000"/>
    <n v="14910.99"/>
    <n v="5000"/>
    <n v="6885.17"/>
    <n v="5000"/>
    <n v="734.07"/>
    <n v="5000"/>
  </r>
  <r>
    <x v="0"/>
    <n v="11"/>
    <x v="1"/>
    <s v="110ES1"/>
    <s v="Edu Svcs. - Operating Budget"/>
    <x v="5"/>
    <x v="5"/>
    <s v="679000"/>
    <m/>
    <m/>
    <n v="1250"/>
    <n v="1097.77"/>
    <n v="1250"/>
    <n v="1527.17"/>
    <n v="1250"/>
    <n v="398.99"/>
    <n v="1250"/>
  </r>
  <r>
    <x v="0"/>
    <n v="11"/>
    <x v="1"/>
    <s v="110ES1"/>
    <s v="Edu Svcs. - Operating Budget"/>
    <x v="6"/>
    <x v="6"/>
    <s v="679000"/>
    <m/>
    <m/>
    <n v="1000"/>
    <n v="800"/>
    <n v="1000"/>
    <n v="3750"/>
    <n v="1000"/>
    <n v="500"/>
    <n v="1000"/>
  </r>
  <r>
    <x v="0"/>
    <n v="11"/>
    <x v="1"/>
    <s v="110ES1"/>
    <s v="Edu Svcs. - Operating Budget"/>
    <x v="7"/>
    <x v="7"/>
    <s v="679000"/>
    <m/>
    <m/>
    <n v="5787"/>
    <n v="0"/>
    <n v="2000"/>
    <n v="0"/>
    <n v="2000"/>
    <n v="52.94"/>
    <n v="2000"/>
  </r>
  <r>
    <x v="0"/>
    <n v="11"/>
    <x v="1"/>
    <s v="110ES1"/>
    <s v="Edu Svcs. - Operating Budget"/>
    <x v="13"/>
    <x v="13"/>
    <s v="679000"/>
    <m/>
    <m/>
    <m/>
    <m/>
    <n v="0"/>
    <n v="177.81"/>
    <m/>
    <m/>
    <m/>
  </r>
  <r>
    <x v="0"/>
    <n v="11"/>
    <x v="1"/>
    <s v="110ES1"/>
    <s v="Edu Svcs. - Operating Budget"/>
    <x v="14"/>
    <x v="14"/>
    <s v="679000"/>
    <m/>
    <m/>
    <m/>
    <m/>
    <n v="0"/>
    <n v="508"/>
    <m/>
    <m/>
    <m/>
  </r>
  <r>
    <x v="0"/>
    <n v="11"/>
    <x v="1"/>
    <s v="110ES1"/>
    <s v="Edu Svcs. - Operating Budget"/>
    <x v="8"/>
    <x v="8"/>
    <s v="679000"/>
    <m/>
    <m/>
    <n v="3700"/>
    <n v="1463.09"/>
    <n v="9700"/>
    <n v="2174.6999999999998"/>
    <n v="5000"/>
    <n v="0"/>
    <n v="5000"/>
  </r>
  <r>
    <x v="0"/>
    <n v="11"/>
    <x v="1"/>
    <s v="110ES1"/>
    <s v="Edu Svcs. - Operating Budget"/>
    <x v="15"/>
    <x v="15"/>
    <s v="679000"/>
    <m/>
    <m/>
    <m/>
    <m/>
    <n v="0"/>
    <n v="5794.18"/>
    <m/>
    <m/>
    <m/>
  </r>
  <r>
    <x v="0"/>
    <n v="12"/>
    <x v="2"/>
    <s v="120BS0"/>
    <s v="Admin Svcs - Operating Budget"/>
    <x v="16"/>
    <x v="16"/>
    <s v="672000"/>
    <m/>
    <m/>
    <n v="0"/>
    <n v="0"/>
    <m/>
    <m/>
    <m/>
    <m/>
    <m/>
  </r>
  <r>
    <x v="0"/>
    <n v="12"/>
    <x v="2"/>
    <s v="120BS0"/>
    <s v="Admin Svcs - Operating Budget"/>
    <x v="16"/>
    <x v="16"/>
    <s v="672000"/>
    <s v="DTL001"/>
    <m/>
    <n v="2500"/>
    <n v="0"/>
    <n v="2500"/>
    <n v="0"/>
    <m/>
    <m/>
    <m/>
  </r>
  <r>
    <x v="0"/>
    <n v="12"/>
    <x v="2"/>
    <s v="120BS0"/>
    <s v="Admin Svcs - Operating Budget"/>
    <x v="17"/>
    <x v="17"/>
    <s v="672000"/>
    <m/>
    <m/>
    <m/>
    <m/>
    <m/>
    <m/>
    <n v="0"/>
    <n v="7709.49"/>
    <m/>
  </r>
  <r>
    <x v="0"/>
    <n v="12"/>
    <x v="2"/>
    <s v="120BS0"/>
    <s v="Admin Svcs - Operating Budget"/>
    <x v="0"/>
    <x v="0"/>
    <s v="672000"/>
    <m/>
    <m/>
    <n v="1000"/>
    <n v="183.06"/>
    <n v="200"/>
    <n v="179.43"/>
    <n v="250"/>
    <n v="0"/>
    <n v="250"/>
  </r>
  <r>
    <x v="0"/>
    <n v="12"/>
    <x v="2"/>
    <s v="120BS0"/>
    <s v="Admin Svcs - Operating Budget"/>
    <x v="1"/>
    <x v="1"/>
    <s v="672000"/>
    <m/>
    <m/>
    <n v="26000"/>
    <n v="26849.58"/>
    <n v="30400"/>
    <n v="18292.5"/>
    <n v="30900"/>
    <n v="5830.46"/>
    <n v="30900"/>
  </r>
  <r>
    <x v="0"/>
    <n v="12"/>
    <x v="2"/>
    <s v="120BS0"/>
    <s v="Admin Svcs - Operating Budget"/>
    <x v="1"/>
    <x v="1"/>
    <s v="679000"/>
    <m/>
    <m/>
    <n v="0"/>
    <n v="0"/>
    <m/>
    <m/>
    <m/>
    <m/>
    <m/>
  </r>
  <r>
    <x v="0"/>
    <n v="12"/>
    <x v="2"/>
    <s v="120BS0"/>
    <s v="Admin Svcs - Operating Budget"/>
    <x v="2"/>
    <x v="2"/>
    <s v="672000"/>
    <m/>
    <m/>
    <n v="30000"/>
    <n v="23476.38"/>
    <n v="152500"/>
    <n v="111924.34"/>
    <n v="205000"/>
    <n v="34892.5"/>
    <n v="155000"/>
  </r>
  <r>
    <x v="0"/>
    <n v="12"/>
    <x v="2"/>
    <s v="120BS0"/>
    <s v="Admin Svcs - Operating Budget"/>
    <x v="3"/>
    <x v="3"/>
    <s v="679000"/>
    <m/>
    <m/>
    <n v="0"/>
    <n v="0"/>
    <m/>
    <m/>
    <m/>
    <m/>
    <m/>
  </r>
  <r>
    <x v="0"/>
    <n v="12"/>
    <x v="2"/>
    <s v="120BS0"/>
    <s v="Admin Svcs - Operating Budget"/>
    <x v="3"/>
    <x v="3"/>
    <s v="672000"/>
    <m/>
    <m/>
    <n v="18000"/>
    <n v="8329.27"/>
    <n v="18000"/>
    <n v="14093.44"/>
    <n v="24000"/>
    <n v="3229.72"/>
    <n v="24000"/>
  </r>
  <r>
    <x v="0"/>
    <n v="12"/>
    <x v="2"/>
    <s v="120BS0"/>
    <s v="Admin Svcs - Operating Budget"/>
    <x v="18"/>
    <x v="18"/>
    <s v="672000"/>
    <m/>
    <m/>
    <n v="6000"/>
    <n v="37.5"/>
    <n v="6000"/>
    <n v="56.84"/>
    <m/>
    <m/>
    <m/>
  </r>
  <r>
    <x v="0"/>
    <n v="12"/>
    <x v="2"/>
    <s v="120BS0"/>
    <s v="Admin Svcs - Operating Budget"/>
    <x v="5"/>
    <x v="5"/>
    <s v="672000"/>
    <m/>
    <m/>
    <n v="1000"/>
    <n v="1430.88"/>
    <n v="1800"/>
    <n v="1857.6"/>
    <n v="2000"/>
    <n v="362.98"/>
    <n v="2000"/>
  </r>
  <r>
    <x v="0"/>
    <n v="12"/>
    <x v="2"/>
    <s v="120BS0"/>
    <s v="Admin Svcs - Operating Budget"/>
    <x v="5"/>
    <x v="5"/>
    <s v="679000"/>
    <m/>
    <m/>
    <n v="0"/>
    <n v="0"/>
    <m/>
    <m/>
    <m/>
    <m/>
    <m/>
  </r>
  <r>
    <x v="0"/>
    <n v="12"/>
    <x v="2"/>
    <s v="120BS0"/>
    <s v="Admin Svcs - Operating Budget"/>
    <x v="6"/>
    <x v="6"/>
    <s v="672000"/>
    <m/>
    <m/>
    <n v="5000"/>
    <n v="1235"/>
    <n v="2500"/>
    <n v="4826.08"/>
    <n v="3200"/>
    <n v="475"/>
    <n v="1800"/>
  </r>
  <r>
    <x v="0"/>
    <n v="12"/>
    <x v="2"/>
    <s v="120BS0"/>
    <s v="Admin Svcs - Operating Budget"/>
    <x v="6"/>
    <x v="6"/>
    <s v="679000"/>
    <m/>
    <m/>
    <n v="0"/>
    <n v="0"/>
    <m/>
    <m/>
    <m/>
    <m/>
    <m/>
  </r>
  <r>
    <x v="0"/>
    <n v="12"/>
    <x v="2"/>
    <s v="120BS0"/>
    <s v="Admin Svcs - Operating Budget"/>
    <x v="7"/>
    <x v="7"/>
    <s v="672000"/>
    <m/>
    <m/>
    <n v="90250"/>
    <n v="42891.360000000001"/>
    <n v="50000"/>
    <n v="41553.61"/>
    <n v="141250"/>
    <n v="40306.11"/>
    <n v="105000"/>
  </r>
  <r>
    <x v="0"/>
    <n v="12"/>
    <x v="2"/>
    <s v="120BS0"/>
    <s v="Admin Svcs - Operating Budget"/>
    <x v="19"/>
    <x v="19"/>
    <s v="651000"/>
    <s v="CIC017"/>
    <s v="CM"/>
    <m/>
    <m/>
    <n v="0"/>
    <n v="0"/>
    <m/>
    <m/>
    <m/>
  </r>
  <r>
    <x v="0"/>
    <n v="12"/>
    <x v="2"/>
    <s v="120BS0"/>
    <s v="Admin Svcs - Operating Budget"/>
    <x v="20"/>
    <x v="20"/>
    <s v="672000"/>
    <m/>
    <m/>
    <m/>
    <m/>
    <m/>
    <m/>
    <n v="0"/>
    <n v="1206"/>
    <m/>
  </r>
  <r>
    <x v="0"/>
    <n v="12"/>
    <x v="2"/>
    <s v="120BS0"/>
    <s v="Admin Svcs - Operating Budget"/>
    <x v="21"/>
    <x v="21"/>
    <s v="672000"/>
    <m/>
    <m/>
    <n v="6050"/>
    <n v="8900"/>
    <n v="5000"/>
    <n v="0"/>
    <m/>
    <m/>
    <m/>
  </r>
  <r>
    <x v="0"/>
    <n v="12"/>
    <x v="2"/>
    <s v="120BS0"/>
    <s v="Admin Svcs - Operating Budget"/>
    <x v="22"/>
    <x v="22"/>
    <s v="672000"/>
    <m/>
    <m/>
    <n v="0"/>
    <n v="0"/>
    <n v="0"/>
    <n v="385948.61"/>
    <m/>
    <m/>
    <m/>
  </r>
  <r>
    <x v="0"/>
    <n v="12"/>
    <x v="2"/>
    <s v="120BS0"/>
    <s v="Admin Svcs - Operating Budget"/>
    <x v="22"/>
    <x v="22"/>
    <s v="660030"/>
    <m/>
    <m/>
    <n v="0"/>
    <n v="3500"/>
    <m/>
    <m/>
    <m/>
    <m/>
    <m/>
  </r>
  <r>
    <x v="0"/>
    <n v="12"/>
    <x v="2"/>
    <s v="120BS0"/>
    <s v="Admin Svcs - Operating Budget"/>
    <x v="23"/>
    <x v="23"/>
    <s v="672000"/>
    <m/>
    <m/>
    <n v="0"/>
    <n v="230"/>
    <m/>
    <m/>
    <m/>
    <m/>
    <m/>
  </r>
  <r>
    <x v="0"/>
    <n v="12"/>
    <x v="2"/>
    <s v="120BS0"/>
    <s v="Admin Svcs - Operating Budget"/>
    <x v="23"/>
    <x v="23"/>
    <s v="679000"/>
    <m/>
    <m/>
    <n v="0"/>
    <n v="0"/>
    <m/>
    <m/>
    <m/>
    <m/>
    <m/>
  </r>
  <r>
    <x v="0"/>
    <n v="12"/>
    <x v="2"/>
    <s v="120BS0"/>
    <s v="Admin Svcs - Operating Budget"/>
    <x v="24"/>
    <x v="24"/>
    <s v="672000"/>
    <m/>
    <m/>
    <n v="0"/>
    <n v="20"/>
    <m/>
    <m/>
    <m/>
    <m/>
    <m/>
  </r>
  <r>
    <x v="0"/>
    <n v="12"/>
    <x v="2"/>
    <s v="120BS0"/>
    <s v="Admin Svcs - Operating Budget"/>
    <x v="25"/>
    <x v="25"/>
    <s v="672000"/>
    <m/>
    <m/>
    <n v="185000"/>
    <n v="167916.89"/>
    <n v="185000"/>
    <n v="172360.32000000001"/>
    <n v="185000"/>
    <n v="64246.59"/>
    <n v="185000"/>
  </r>
  <r>
    <x v="0"/>
    <n v="12"/>
    <x v="2"/>
    <s v="120BS0"/>
    <s v="Admin Svcs - Operating Budget"/>
    <x v="26"/>
    <x v="26"/>
    <s v="672000"/>
    <m/>
    <m/>
    <n v="15000"/>
    <n v="19674.13"/>
    <n v="21900"/>
    <n v="20079.13"/>
    <n v="21900"/>
    <n v="7152.94"/>
    <n v="21900"/>
  </r>
  <r>
    <x v="0"/>
    <n v="12"/>
    <x v="2"/>
    <s v="120BS0"/>
    <s v="Admin Svcs - Operating Budget"/>
    <x v="27"/>
    <x v="27"/>
    <s v="672000"/>
    <m/>
    <m/>
    <n v="0"/>
    <n v="6395.05"/>
    <n v="0"/>
    <n v="4287.3"/>
    <n v="0"/>
    <n v="1797.5"/>
    <m/>
  </r>
  <r>
    <x v="0"/>
    <n v="12"/>
    <x v="2"/>
    <s v="120BS0"/>
    <s v="Admin Svcs - Operating Budget"/>
    <x v="28"/>
    <x v="28"/>
    <s v="672000"/>
    <m/>
    <m/>
    <n v="30000"/>
    <n v="-51.25"/>
    <n v="10000"/>
    <n v="0"/>
    <m/>
    <m/>
    <m/>
  </r>
  <r>
    <x v="0"/>
    <n v="12"/>
    <x v="2"/>
    <s v="120BS0"/>
    <s v="Admin Svcs - Operating Budget"/>
    <x v="14"/>
    <x v="14"/>
    <s v="672000"/>
    <m/>
    <m/>
    <n v="2000"/>
    <n v="242.24"/>
    <n v="2000"/>
    <n v="0"/>
    <n v="2000"/>
    <n v="213.76"/>
    <n v="2000"/>
  </r>
  <r>
    <x v="0"/>
    <n v="12"/>
    <x v="2"/>
    <s v="120BS0"/>
    <s v="Admin Svcs - Operating Budget"/>
    <x v="29"/>
    <x v="29"/>
    <s v="672000"/>
    <m/>
    <m/>
    <n v="40000"/>
    <n v="34777.85"/>
    <n v="57309"/>
    <n v="37050.07"/>
    <n v="35000"/>
    <n v="0"/>
    <n v="35000"/>
  </r>
  <r>
    <x v="0"/>
    <n v="12"/>
    <x v="2"/>
    <s v="120BS0"/>
    <s v="Admin Svcs - Operating Budget"/>
    <x v="30"/>
    <x v="30"/>
    <s v="672000"/>
    <m/>
    <m/>
    <n v="8000"/>
    <n v="2709"/>
    <n v="15800"/>
    <n v="3452.07"/>
    <n v="15000"/>
    <n v="3300"/>
    <n v="15000"/>
  </r>
  <r>
    <x v="0"/>
    <n v="12"/>
    <x v="2"/>
    <s v="120BS0"/>
    <s v="Admin Svcs - Operating Budget"/>
    <x v="31"/>
    <x v="31"/>
    <s v="672000"/>
    <m/>
    <m/>
    <n v="0"/>
    <n v="2276.7199999999998"/>
    <n v="0"/>
    <n v="4420"/>
    <n v="0"/>
    <n v="332.51"/>
    <m/>
  </r>
  <r>
    <x v="0"/>
    <n v="12"/>
    <x v="2"/>
    <s v="120BS0"/>
    <s v="Admin Svcs - Operating Budget"/>
    <x v="32"/>
    <x v="32"/>
    <s v="672000"/>
    <m/>
    <m/>
    <n v="0"/>
    <n v="23931.54"/>
    <m/>
    <m/>
    <m/>
    <m/>
    <m/>
  </r>
  <r>
    <x v="0"/>
    <n v="12"/>
    <x v="2"/>
    <s v="120BS0"/>
    <s v="Admin Svcs - Operating Budget"/>
    <x v="8"/>
    <x v="8"/>
    <s v="672000"/>
    <m/>
    <m/>
    <n v="0"/>
    <n v="2913"/>
    <m/>
    <m/>
    <n v="5000"/>
    <n v="6182.18"/>
    <n v="5000"/>
  </r>
  <r>
    <x v="0"/>
    <n v="12"/>
    <x v="2"/>
    <s v="120BS0"/>
    <s v="Admin Svcs - Operating Budget"/>
    <x v="33"/>
    <x v="33"/>
    <s v="672000"/>
    <m/>
    <m/>
    <m/>
    <m/>
    <n v="0"/>
    <n v="0"/>
    <m/>
    <m/>
    <m/>
  </r>
  <r>
    <x v="0"/>
    <n v="12"/>
    <x v="2"/>
    <s v="120BS0"/>
    <s v="Admin Svcs - Operating Budget"/>
    <x v="34"/>
    <x v="33"/>
    <s v="672000"/>
    <m/>
    <m/>
    <m/>
    <m/>
    <n v="0"/>
    <n v="11125.03"/>
    <m/>
    <m/>
    <m/>
  </r>
  <r>
    <x v="0"/>
    <n v="12"/>
    <x v="2"/>
    <s v="120BS0"/>
    <s v="Admin Svcs - Operating Budget"/>
    <x v="35"/>
    <x v="34"/>
    <s v="672000"/>
    <m/>
    <m/>
    <n v="0"/>
    <n v="9571.99"/>
    <n v="0"/>
    <n v="7511.73"/>
    <n v="0"/>
    <n v="3929.66"/>
    <m/>
  </r>
  <r>
    <x v="0"/>
    <n v="12"/>
    <x v="2"/>
    <s v="120BS0"/>
    <s v="Admin Svcs - Operating Budget"/>
    <x v="36"/>
    <x v="34"/>
    <s v="672000"/>
    <m/>
    <m/>
    <n v="5000"/>
    <n v="0"/>
    <n v="5000"/>
    <n v="0"/>
    <n v="5000"/>
    <n v="0"/>
    <n v="5000"/>
  </r>
  <r>
    <x v="0"/>
    <n v="12"/>
    <x v="2"/>
    <s v="120BS0"/>
    <s v="Admin Svcs - Operating Budget"/>
    <x v="37"/>
    <x v="35"/>
    <s v="672000"/>
    <m/>
    <m/>
    <n v="-25568732"/>
    <n v="0"/>
    <n v="-27864815.079999998"/>
    <n v="0"/>
    <n v="-29346100"/>
    <n v="0"/>
    <m/>
  </r>
  <r>
    <x v="0"/>
    <n v="12"/>
    <x v="2"/>
    <s v="120BS0"/>
    <s v="Admin Svcs - Operating Budget"/>
    <x v="38"/>
    <x v="36"/>
    <s v="672000"/>
    <m/>
    <m/>
    <n v="26896030.27"/>
    <n v="0"/>
    <n v="25730328.719999999"/>
    <n v="0"/>
    <n v="20585678.079999998"/>
    <n v="0"/>
    <m/>
  </r>
  <r>
    <x v="0"/>
    <n v="12"/>
    <x v="2"/>
    <s v="120BS8"/>
    <s v="Insurance Claims"/>
    <x v="39"/>
    <x v="37"/>
    <s v="651000"/>
    <s v="CIC017"/>
    <s v="CM"/>
    <n v="0"/>
    <n v="314.77999999999997"/>
    <m/>
    <m/>
    <m/>
    <m/>
    <m/>
  </r>
  <r>
    <x v="0"/>
    <n v="12"/>
    <x v="2"/>
    <s v="120BS8"/>
    <s v="Insurance Claims"/>
    <x v="11"/>
    <x v="11"/>
    <s v="678000"/>
    <s v="CIC017"/>
    <s v="CM"/>
    <n v="0"/>
    <n v="870.84"/>
    <m/>
    <m/>
    <m/>
    <m/>
    <m/>
  </r>
  <r>
    <x v="0"/>
    <n v="12"/>
    <x v="2"/>
    <s v="120BS8"/>
    <s v="Insurance Claims"/>
    <x v="40"/>
    <x v="38"/>
    <s v="651000"/>
    <s v="CIC017"/>
    <s v="CM"/>
    <n v="0"/>
    <n v="17.739999999999998"/>
    <m/>
    <m/>
    <m/>
    <m/>
    <m/>
  </r>
  <r>
    <x v="0"/>
    <n v="12"/>
    <x v="2"/>
    <s v="120BS8"/>
    <s v="Insurance Claims"/>
    <x v="40"/>
    <x v="38"/>
    <s v="651000"/>
    <s v="BIC018"/>
    <m/>
    <m/>
    <m/>
    <n v="0"/>
    <n v="5653.94"/>
    <m/>
    <m/>
    <m/>
  </r>
  <r>
    <x v="0"/>
    <n v="12"/>
    <x v="2"/>
    <s v="120BS8"/>
    <s v="Insurance Claims"/>
    <x v="2"/>
    <x v="2"/>
    <s v="672000"/>
    <s v="BIC021"/>
    <m/>
    <m/>
    <m/>
    <m/>
    <m/>
    <n v="0"/>
    <n v="0"/>
    <m/>
  </r>
  <r>
    <x v="0"/>
    <n v="12"/>
    <x v="2"/>
    <s v="120BS8"/>
    <s v="Insurance Claims"/>
    <x v="18"/>
    <x v="18"/>
    <s v="679000"/>
    <s v="CIC017"/>
    <s v="CM"/>
    <n v="0"/>
    <n v="200.34"/>
    <m/>
    <m/>
    <m/>
    <m/>
    <m/>
  </r>
  <r>
    <x v="0"/>
    <n v="12"/>
    <x v="2"/>
    <s v="120BS8"/>
    <s v="Insurance Claims"/>
    <x v="41"/>
    <x v="39"/>
    <s v="672000"/>
    <s v="CIC018"/>
    <m/>
    <n v="0"/>
    <n v="719.6"/>
    <n v="0"/>
    <n v="280.39999999999998"/>
    <m/>
    <m/>
    <m/>
  </r>
  <r>
    <x v="0"/>
    <n v="12"/>
    <x v="2"/>
    <s v="120BS8"/>
    <s v="Insurance Claims"/>
    <x v="41"/>
    <x v="39"/>
    <s v="672000"/>
    <s v="BIC019"/>
    <m/>
    <m/>
    <m/>
    <n v="0"/>
    <n v="371.2"/>
    <m/>
    <m/>
    <m/>
  </r>
  <r>
    <x v="0"/>
    <n v="12"/>
    <x v="2"/>
    <s v="120BS8"/>
    <s v="Insurance Claims"/>
    <x v="41"/>
    <x v="39"/>
    <s v="672000"/>
    <m/>
    <m/>
    <n v="2000"/>
    <n v="535.77"/>
    <n v="2500"/>
    <n v="0"/>
    <n v="7000"/>
    <n v="0"/>
    <n v="7500"/>
  </r>
  <r>
    <x v="0"/>
    <n v="12"/>
    <x v="2"/>
    <s v="120BS8"/>
    <s v="Insurance Claims"/>
    <x v="41"/>
    <x v="39"/>
    <s v="672000"/>
    <s v="CIC016"/>
    <m/>
    <n v="0"/>
    <n v="2500"/>
    <m/>
    <m/>
    <m/>
    <m/>
    <m/>
  </r>
  <r>
    <x v="0"/>
    <n v="12"/>
    <x v="2"/>
    <s v="120BS8"/>
    <s v="Insurance Claims"/>
    <x v="41"/>
    <x v="39"/>
    <s v="672000"/>
    <s v="BIC021"/>
    <m/>
    <m/>
    <m/>
    <m/>
    <m/>
    <n v="0"/>
    <n v="50"/>
    <m/>
  </r>
  <r>
    <x v="0"/>
    <n v="12"/>
    <x v="2"/>
    <s v="120BS8"/>
    <s v="Insurance Claims"/>
    <x v="41"/>
    <x v="39"/>
    <s v="672000"/>
    <s v="PIC005"/>
    <m/>
    <m/>
    <m/>
    <n v="0"/>
    <n v="200"/>
    <m/>
    <m/>
    <m/>
  </r>
  <r>
    <x v="0"/>
    <n v="12"/>
    <x v="2"/>
    <s v="120BS8"/>
    <s v="Insurance Claims"/>
    <x v="41"/>
    <x v="39"/>
    <s v="672000"/>
    <s v="DIC007"/>
    <m/>
    <m/>
    <m/>
    <m/>
    <m/>
    <n v="0"/>
    <n v="104.5"/>
    <m/>
  </r>
  <r>
    <x v="0"/>
    <n v="12"/>
    <x v="2"/>
    <s v="120BS8"/>
    <s v="Insurance Claims"/>
    <x v="41"/>
    <x v="39"/>
    <s v="672000"/>
    <s v="CIC015"/>
    <m/>
    <m/>
    <m/>
    <n v="0"/>
    <n v="1000"/>
    <m/>
    <m/>
    <m/>
  </r>
  <r>
    <x v="0"/>
    <n v="12"/>
    <x v="2"/>
    <s v="120BS8"/>
    <s v="Insurance Claims"/>
    <x v="41"/>
    <x v="39"/>
    <s v="672000"/>
    <s v="BIC023"/>
    <m/>
    <m/>
    <m/>
    <m/>
    <m/>
    <n v="0"/>
    <n v="0"/>
    <m/>
  </r>
  <r>
    <x v="0"/>
    <n v="12"/>
    <x v="2"/>
    <s v="120BS8"/>
    <s v="Insurance Claims"/>
    <x v="41"/>
    <x v="39"/>
    <s v="672000"/>
    <s v="DIC005"/>
    <m/>
    <m/>
    <m/>
    <n v="0"/>
    <n v="190"/>
    <m/>
    <m/>
    <m/>
  </r>
  <r>
    <x v="0"/>
    <n v="12"/>
    <x v="2"/>
    <s v="120BS8"/>
    <s v="Insurance Claims"/>
    <x v="41"/>
    <x v="39"/>
    <s v="672000"/>
    <s v="BIC022"/>
    <m/>
    <m/>
    <m/>
    <m/>
    <m/>
    <n v="0"/>
    <n v="204.9"/>
    <m/>
  </r>
  <r>
    <x v="0"/>
    <n v="12"/>
    <x v="2"/>
    <s v="120BS8"/>
    <s v="Insurance Claims"/>
    <x v="41"/>
    <x v="39"/>
    <s v="672000"/>
    <s v="DIC006"/>
    <m/>
    <m/>
    <m/>
    <n v="0"/>
    <n v="311.89"/>
    <m/>
    <m/>
    <m/>
  </r>
  <r>
    <x v="0"/>
    <n v="12"/>
    <x v="2"/>
    <s v="120BS8"/>
    <s v="Insurance Claims"/>
    <x v="41"/>
    <x v="39"/>
    <s v="672000"/>
    <s v="BIC015"/>
    <m/>
    <n v="0"/>
    <n v="0"/>
    <m/>
    <m/>
    <m/>
    <m/>
    <m/>
  </r>
  <r>
    <x v="0"/>
    <n v="12"/>
    <x v="2"/>
    <s v="120BS8"/>
    <s v="Insurance Claims"/>
    <x v="19"/>
    <x v="19"/>
    <s v="651000"/>
    <s v="BIC018"/>
    <m/>
    <m/>
    <m/>
    <n v="0"/>
    <n v="3760"/>
    <m/>
    <m/>
    <m/>
  </r>
  <r>
    <x v="0"/>
    <n v="12"/>
    <x v="2"/>
    <s v="120BS8"/>
    <s v="Insurance Claims"/>
    <x v="19"/>
    <x v="19"/>
    <s v="651000"/>
    <s v="CIC017"/>
    <s v="CM"/>
    <n v="0"/>
    <n v="20017.16"/>
    <n v="0"/>
    <n v="22606.67"/>
    <m/>
    <m/>
    <m/>
  </r>
  <r>
    <x v="0"/>
    <n v="12"/>
    <x v="2"/>
    <s v="120BS8"/>
    <s v="Insurance Claims"/>
    <x v="42"/>
    <x v="40"/>
    <s v="672000"/>
    <s v="BIC023"/>
    <m/>
    <m/>
    <m/>
    <m/>
    <m/>
    <n v="0"/>
    <n v="1014.04"/>
    <m/>
  </r>
  <r>
    <x v="0"/>
    <n v="12"/>
    <x v="2"/>
    <s v="120BS8"/>
    <s v="Insurance Claims"/>
    <x v="43"/>
    <x v="41"/>
    <s v="672000"/>
    <s v="BIC023"/>
    <m/>
    <m/>
    <m/>
    <m/>
    <m/>
    <n v="0"/>
    <n v="1320.54"/>
    <m/>
  </r>
  <r>
    <x v="0"/>
    <n v="12"/>
    <x v="2"/>
    <s v="120BS8"/>
    <s v="Insurance Claims"/>
    <x v="44"/>
    <x v="42"/>
    <s v="659011"/>
    <s v="CIC016"/>
    <m/>
    <n v="0"/>
    <n v="8061.46"/>
    <m/>
    <m/>
    <m/>
    <m/>
    <m/>
  </r>
  <r>
    <x v="0"/>
    <n v="12"/>
    <x v="2"/>
    <s v="120BS8"/>
    <s v="Insurance Claims"/>
    <x v="35"/>
    <x v="34"/>
    <s v="672000"/>
    <s v="BIC023"/>
    <m/>
    <m/>
    <m/>
    <m/>
    <m/>
    <n v="0"/>
    <n v="3626.15"/>
    <m/>
  </r>
  <r>
    <x v="0"/>
    <n v="12"/>
    <x v="2"/>
    <s v="120BS8"/>
    <s v="Insurance Claims"/>
    <x v="36"/>
    <x v="34"/>
    <s v="672000"/>
    <s v="BIC017"/>
    <m/>
    <m/>
    <m/>
    <n v="0"/>
    <n v="5442.94"/>
    <m/>
    <m/>
    <m/>
  </r>
  <r>
    <x v="0"/>
    <n v="12"/>
    <x v="2"/>
    <s v="122BS2"/>
    <s v="Accounting &amp; Special Services"/>
    <x v="39"/>
    <x v="37"/>
    <s v="672000"/>
    <m/>
    <m/>
    <n v="0"/>
    <n v="988.65"/>
    <m/>
    <m/>
    <m/>
    <m/>
    <m/>
  </r>
  <r>
    <x v="0"/>
    <n v="12"/>
    <x v="2"/>
    <s v="122BS2"/>
    <s v="Accounting &amp; Special Services"/>
    <x v="17"/>
    <x v="17"/>
    <s v="672000"/>
    <m/>
    <m/>
    <m/>
    <m/>
    <m/>
    <m/>
    <n v="0"/>
    <n v="9532.65"/>
    <m/>
  </r>
  <r>
    <x v="0"/>
    <n v="12"/>
    <x v="2"/>
    <s v="122BS2"/>
    <s v="Accounting &amp; Special Services"/>
    <x v="32"/>
    <x v="32"/>
    <s v="684000"/>
    <m/>
    <m/>
    <n v="0"/>
    <n v="-87396.38"/>
    <n v="0"/>
    <n v="-77442.429999999993"/>
    <m/>
    <m/>
    <m/>
  </r>
  <r>
    <x v="0"/>
    <n v="12"/>
    <x v="2"/>
    <s v="122BS3"/>
    <s v="BC Business Office"/>
    <x v="16"/>
    <x v="16"/>
    <s v="672000"/>
    <s v="DTL001"/>
    <m/>
    <m/>
    <m/>
    <m/>
    <m/>
    <n v="5500"/>
    <n v="0"/>
    <n v="6000"/>
  </r>
  <r>
    <x v="0"/>
    <n v="12"/>
    <x v="2"/>
    <s v="122BS3"/>
    <s v="BC Business Office"/>
    <x v="16"/>
    <x v="16"/>
    <s v="672000"/>
    <m/>
    <m/>
    <n v="0"/>
    <n v="1171.21"/>
    <m/>
    <m/>
    <m/>
    <m/>
    <m/>
  </r>
  <r>
    <x v="0"/>
    <n v="12"/>
    <x v="2"/>
    <s v="122BS3"/>
    <s v="BC Business Office"/>
    <x v="16"/>
    <x v="16"/>
    <s v="672000"/>
    <s v="BTL001"/>
    <m/>
    <n v="0"/>
    <n v="4372.5"/>
    <n v="0"/>
    <n v="1809.5"/>
    <m/>
    <m/>
    <m/>
  </r>
  <r>
    <x v="0"/>
    <n v="12"/>
    <x v="2"/>
    <s v="122BS3"/>
    <s v="BC Business Office"/>
    <x v="39"/>
    <x v="37"/>
    <s v="672000"/>
    <m/>
    <m/>
    <n v="0"/>
    <n v="174.45"/>
    <n v="0"/>
    <n v="1734.3"/>
    <n v="0"/>
    <n v="127.85"/>
    <m/>
  </r>
  <r>
    <x v="0"/>
    <n v="12"/>
    <x v="2"/>
    <s v="122BS3"/>
    <s v="BC Business Office"/>
    <x v="17"/>
    <x v="17"/>
    <s v="672000"/>
    <m/>
    <m/>
    <m/>
    <m/>
    <m/>
    <m/>
    <n v="0"/>
    <n v="15294.47"/>
    <m/>
  </r>
  <r>
    <x v="0"/>
    <n v="12"/>
    <x v="2"/>
    <s v="122BS3"/>
    <s v="BC Business Office"/>
    <x v="45"/>
    <x v="43"/>
    <s v="672000"/>
    <m/>
    <m/>
    <m/>
    <m/>
    <m/>
    <m/>
    <m/>
    <m/>
    <n v="-22171.51"/>
  </r>
  <r>
    <x v="0"/>
    <n v="12"/>
    <x v="2"/>
    <s v="122BS3"/>
    <s v="BC Business Office"/>
    <x v="1"/>
    <x v="1"/>
    <s v="672000"/>
    <m/>
    <m/>
    <n v="3500"/>
    <n v="1809"/>
    <n v="3000"/>
    <n v="1229.52"/>
    <n v="3000"/>
    <n v="231.32"/>
    <n v="3000"/>
  </r>
  <r>
    <x v="0"/>
    <n v="12"/>
    <x v="2"/>
    <s v="122BS3"/>
    <s v="BC Business Office"/>
    <x v="40"/>
    <x v="38"/>
    <s v="672000"/>
    <m/>
    <m/>
    <n v="500"/>
    <n v="0"/>
    <n v="300"/>
    <n v="0"/>
    <m/>
    <m/>
    <m/>
  </r>
  <r>
    <x v="0"/>
    <n v="12"/>
    <x v="2"/>
    <s v="122BS3"/>
    <s v="BC Business Office"/>
    <x v="2"/>
    <x v="2"/>
    <s v="672000"/>
    <m/>
    <m/>
    <n v="2500"/>
    <n v="0"/>
    <n v="2500"/>
    <n v="0"/>
    <m/>
    <m/>
    <m/>
  </r>
  <r>
    <x v="0"/>
    <n v="12"/>
    <x v="2"/>
    <s v="122BS3"/>
    <s v="BC Business Office"/>
    <x v="3"/>
    <x v="3"/>
    <s v="672000"/>
    <m/>
    <m/>
    <n v="750"/>
    <n v="0"/>
    <n v="750"/>
    <n v="0"/>
    <m/>
    <m/>
    <m/>
  </r>
  <r>
    <x v="0"/>
    <n v="12"/>
    <x v="2"/>
    <s v="122BS3"/>
    <s v="BC Business Office"/>
    <x v="6"/>
    <x v="6"/>
    <s v="672000"/>
    <m/>
    <m/>
    <n v="200"/>
    <n v="0"/>
    <m/>
    <m/>
    <m/>
    <m/>
    <m/>
  </r>
  <r>
    <x v="0"/>
    <n v="12"/>
    <x v="2"/>
    <s v="122BS3"/>
    <s v="BC Business Office"/>
    <x v="46"/>
    <x v="44"/>
    <s v="672000"/>
    <m/>
    <m/>
    <n v="250"/>
    <n v="0"/>
    <m/>
    <m/>
    <m/>
    <m/>
    <m/>
  </r>
  <r>
    <x v="0"/>
    <n v="12"/>
    <x v="2"/>
    <s v="122BS3"/>
    <s v="BC Business Office"/>
    <x v="47"/>
    <x v="45"/>
    <s v="672000"/>
    <m/>
    <m/>
    <n v="110"/>
    <n v="0"/>
    <m/>
    <m/>
    <m/>
    <m/>
    <m/>
  </r>
  <r>
    <x v="0"/>
    <n v="12"/>
    <x v="2"/>
    <s v="122BS3"/>
    <s v="BC Business Office"/>
    <x v="20"/>
    <x v="20"/>
    <s v="672000"/>
    <m/>
    <m/>
    <m/>
    <m/>
    <n v="0"/>
    <n v="96"/>
    <n v="0"/>
    <n v="60"/>
    <n v="100"/>
  </r>
  <r>
    <x v="0"/>
    <n v="12"/>
    <x v="2"/>
    <s v="122BS3"/>
    <s v="BC Business Office"/>
    <x v="24"/>
    <x v="24"/>
    <s v="672000"/>
    <m/>
    <m/>
    <n v="220"/>
    <n v="328.52"/>
    <n v="200"/>
    <n v="310.61"/>
    <n v="200"/>
    <n v="0"/>
    <n v="200"/>
  </r>
  <r>
    <x v="0"/>
    <n v="12"/>
    <x v="2"/>
    <s v="122BS3"/>
    <s v="BC Business Office"/>
    <x v="30"/>
    <x v="30"/>
    <s v="672000"/>
    <m/>
    <m/>
    <n v="8500"/>
    <n v="9883.94"/>
    <n v="8500"/>
    <n v="12078.21"/>
    <n v="10000"/>
    <n v="4837.62"/>
    <n v="10000"/>
  </r>
  <r>
    <x v="0"/>
    <n v="12"/>
    <x v="2"/>
    <s v="122BS4"/>
    <s v="PC Business Office"/>
    <x v="17"/>
    <x v="17"/>
    <s v="672000"/>
    <s v="PTL001"/>
    <m/>
    <n v="0"/>
    <n v="11456.56"/>
    <m/>
    <m/>
    <m/>
    <m/>
    <m/>
  </r>
  <r>
    <x v="0"/>
    <n v="12"/>
    <x v="2"/>
    <s v="122BS4"/>
    <s v="PC Business Office"/>
    <x v="1"/>
    <x v="1"/>
    <s v="672000"/>
    <m/>
    <m/>
    <n v="2000"/>
    <n v="1705.98"/>
    <n v="2000"/>
    <n v="1371.35"/>
    <n v="2000"/>
    <n v="0"/>
    <n v="2000"/>
  </r>
  <r>
    <x v="0"/>
    <n v="12"/>
    <x v="2"/>
    <s v="122BS4"/>
    <s v="PC Business Office"/>
    <x v="3"/>
    <x v="3"/>
    <s v="672000"/>
    <m/>
    <m/>
    <n v="1500"/>
    <n v="0"/>
    <n v="1000"/>
    <n v="0"/>
    <n v="1000"/>
    <n v="0"/>
    <n v="1000"/>
  </r>
  <r>
    <x v="0"/>
    <n v="12"/>
    <x v="2"/>
    <s v="122BS4"/>
    <s v="PC Business Office"/>
    <x v="30"/>
    <x v="30"/>
    <s v="672000"/>
    <m/>
    <m/>
    <n v="4500"/>
    <n v="4876.71"/>
    <n v="4500"/>
    <n v="4938.05"/>
    <n v="4900"/>
    <n v="2104.0700000000002"/>
    <n v="4900"/>
  </r>
  <r>
    <x v="0"/>
    <n v="12"/>
    <x v="2"/>
    <s v="122BS5"/>
    <s v="CC Business Office"/>
    <x v="1"/>
    <x v="1"/>
    <s v="672000"/>
    <m/>
    <m/>
    <n v="1500"/>
    <n v="712.12"/>
    <n v="1500"/>
    <n v="1440.27"/>
    <n v="1000"/>
    <n v="0"/>
    <n v="1000"/>
  </r>
  <r>
    <x v="0"/>
    <n v="12"/>
    <x v="2"/>
    <s v="122BS5"/>
    <s v="CC Business Office"/>
    <x v="3"/>
    <x v="3"/>
    <s v="672000"/>
    <m/>
    <m/>
    <n v="1000"/>
    <n v="528.79"/>
    <n v="1000"/>
    <n v="181.49"/>
    <n v="1000"/>
    <n v="31.44"/>
    <n v="1000"/>
  </r>
  <r>
    <x v="0"/>
    <n v="12"/>
    <x v="2"/>
    <s v="122BS5"/>
    <s v="CC Business Office"/>
    <x v="18"/>
    <x v="18"/>
    <s v="672000"/>
    <m/>
    <m/>
    <n v="0"/>
    <n v="25.92"/>
    <n v="0"/>
    <n v="56.32"/>
    <m/>
    <m/>
    <m/>
  </r>
  <r>
    <x v="0"/>
    <n v="12"/>
    <x v="2"/>
    <s v="122BS5"/>
    <s v="CC Business Office"/>
    <x v="48"/>
    <x v="46"/>
    <s v="672000"/>
    <m/>
    <s v="CI"/>
    <n v="0"/>
    <n v="-10"/>
    <n v="0"/>
    <n v="5.15"/>
    <m/>
    <m/>
    <m/>
  </r>
  <r>
    <x v="0"/>
    <n v="12"/>
    <x v="2"/>
    <s v="122BS5"/>
    <s v="CC Business Office"/>
    <x v="48"/>
    <x v="46"/>
    <s v="672000"/>
    <m/>
    <m/>
    <n v="0"/>
    <n v="10"/>
    <n v="0"/>
    <n v="-5.15"/>
    <n v="0"/>
    <n v="-1"/>
    <m/>
  </r>
  <r>
    <x v="0"/>
    <n v="12"/>
    <x v="2"/>
    <s v="122BS5"/>
    <s v="CC Business Office"/>
    <x v="30"/>
    <x v="30"/>
    <s v="672000"/>
    <m/>
    <m/>
    <n v="3200"/>
    <n v="0"/>
    <n v="2000"/>
    <n v="0"/>
    <n v="2000"/>
    <n v="0"/>
    <n v="2000"/>
  </r>
  <r>
    <x v="0"/>
    <n v="12"/>
    <x v="2"/>
    <s v="122BS5"/>
    <s v="CC Business Office"/>
    <x v="8"/>
    <x v="8"/>
    <s v="672000"/>
    <m/>
    <m/>
    <m/>
    <m/>
    <m/>
    <m/>
    <n v="0"/>
    <n v="310.79000000000002"/>
    <m/>
  </r>
  <r>
    <x v="0"/>
    <n v="12"/>
    <x v="2"/>
    <s v="122BS6"/>
    <s v="Cash Accts Receivable&amp;Special Svcs."/>
    <x v="39"/>
    <x v="37"/>
    <s v="672000"/>
    <m/>
    <m/>
    <m/>
    <m/>
    <n v="0"/>
    <n v="199.76"/>
    <n v="0"/>
    <n v="2760.42"/>
    <m/>
  </r>
  <r>
    <x v="0"/>
    <n v="12"/>
    <x v="2"/>
    <s v="122BS6"/>
    <s v="Cash Accts Receivable&amp;Special Svcs."/>
    <x v="17"/>
    <x v="17"/>
    <s v="672000"/>
    <s v="DTL001"/>
    <m/>
    <n v="15000"/>
    <n v="0"/>
    <m/>
    <m/>
    <m/>
    <m/>
    <m/>
  </r>
  <r>
    <x v="0"/>
    <n v="12"/>
    <x v="2"/>
    <s v="122BS6"/>
    <s v="Cash Accts Receivable&amp;Special Svcs."/>
    <x v="3"/>
    <x v="3"/>
    <s v="672000"/>
    <m/>
    <m/>
    <n v="2000"/>
    <n v="0"/>
    <n v="10000"/>
    <n v="0"/>
    <n v="8000"/>
    <n v="0"/>
    <n v="4000"/>
  </r>
  <r>
    <x v="0"/>
    <n v="12"/>
    <x v="2"/>
    <s v="122BS7"/>
    <s v="Accounts Payable &amp; Purchasing"/>
    <x v="16"/>
    <x v="16"/>
    <s v="672000"/>
    <s v="DTL001"/>
    <m/>
    <n v="12000"/>
    <n v="0"/>
    <n v="10000"/>
    <n v="0"/>
    <n v="14000"/>
    <n v="0"/>
    <n v="14000"/>
  </r>
  <r>
    <x v="0"/>
    <n v="12"/>
    <x v="2"/>
    <s v="122BS7"/>
    <s v="Accounts Payable &amp; Purchasing"/>
    <x v="16"/>
    <x v="16"/>
    <s v="672000"/>
    <s v="BTL001"/>
    <m/>
    <n v="0"/>
    <n v="14788.38"/>
    <n v="0"/>
    <n v="16644.5"/>
    <n v="0"/>
    <n v="7527"/>
    <m/>
  </r>
  <r>
    <x v="0"/>
    <n v="12"/>
    <x v="2"/>
    <s v="122BS7"/>
    <s v="Accounts Payable &amp; Purchasing"/>
    <x v="16"/>
    <x v="16"/>
    <s v="672000"/>
    <m/>
    <m/>
    <n v="0"/>
    <n v="630"/>
    <m/>
    <m/>
    <m/>
    <m/>
    <m/>
  </r>
  <r>
    <x v="0"/>
    <n v="12"/>
    <x v="2"/>
    <s v="122BS7"/>
    <s v="Accounts Payable &amp; Purchasing"/>
    <x v="39"/>
    <x v="37"/>
    <s v="672000"/>
    <m/>
    <m/>
    <n v="0"/>
    <n v="176.24"/>
    <n v="0"/>
    <n v="1010.08"/>
    <n v="0"/>
    <n v="352.48"/>
    <m/>
  </r>
  <r>
    <x v="0"/>
    <n v="12"/>
    <x v="2"/>
    <s v="122BS7"/>
    <s v="Accounts Payable &amp; Purchasing"/>
    <x v="17"/>
    <x v="17"/>
    <s v="672000"/>
    <m/>
    <m/>
    <m/>
    <m/>
    <m/>
    <m/>
    <n v="0"/>
    <n v="5716.59"/>
    <m/>
  </r>
  <r>
    <x v="0"/>
    <n v="12"/>
    <x v="2"/>
    <s v="122BS7"/>
    <s v="Accounts Payable &amp; Purchasing"/>
    <x v="49"/>
    <x v="47"/>
    <s v="672000"/>
    <m/>
    <m/>
    <n v="0"/>
    <n v="675"/>
    <m/>
    <m/>
    <m/>
    <m/>
    <m/>
  </r>
  <r>
    <x v="0"/>
    <n v="12"/>
    <x v="2"/>
    <s v="122BS7"/>
    <s v="Accounts Payable &amp; Purchasing"/>
    <x v="49"/>
    <x v="47"/>
    <s v="599999"/>
    <m/>
    <m/>
    <n v="0"/>
    <n v="0"/>
    <m/>
    <m/>
    <m/>
    <m/>
    <m/>
  </r>
  <r>
    <x v="0"/>
    <n v="12"/>
    <x v="2"/>
    <s v="122BS7"/>
    <s v="Accounts Payable &amp; Purchasing"/>
    <x v="3"/>
    <x v="3"/>
    <s v="672000"/>
    <m/>
    <m/>
    <n v="1250"/>
    <n v="1385.24"/>
    <n v="1500"/>
    <n v="15"/>
    <n v="1500"/>
    <n v="0"/>
    <m/>
  </r>
  <r>
    <x v="0"/>
    <n v="12"/>
    <x v="2"/>
    <s v="122BS7"/>
    <s v="Accounts Payable &amp; Purchasing"/>
    <x v="6"/>
    <x v="6"/>
    <s v="672000"/>
    <m/>
    <m/>
    <n v="0"/>
    <n v="430"/>
    <n v="500"/>
    <n v="678"/>
    <n v="550"/>
    <n v="273"/>
    <m/>
  </r>
  <r>
    <x v="0"/>
    <n v="12"/>
    <x v="2"/>
    <s v="122BS7"/>
    <s v="Accounts Payable &amp; Purchasing"/>
    <x v="50"/>
    <x v="48"/>
    <s v="672000"/>
    <m/>
    <m/>
    <n v="2500"/>
    <n v="0"/>
    <n v="2500"/>
    <n v="0"/>
    <m/>
    <m/>
    <m/>
  </r>
  <r>
    <x v="0"/>
    <n v="12"/>
    <x v="2"/>
    <s v="122BS7"/>
    <s v="Accounts Payable &amp; Purchasing"/>
    <x v="30"/>
    <x v="30"/>
    <s v="672000"/>
    <m/>
    <m/>
    <m/>
    <m/>
    <n v="0"/>
    <n v="949"/>
    <m/>
    <m/>
    <m/>
  </r>
  <r>
    <x v="0"/>
    <n v="12"/>
    <x v="2"/>
    <s v="R20BS1"/>
    <s v="Regulatory Business Services"/>
    <x v="2"/>
    <x v="2"/>
    <s v="672000"/>
    <m/>
    <m/>
    <n v="20000"/>
    <n v="14500"/>
    <n v="20000"/>
    <n v="0"/>
    <n v="15000"/>
    <n v="0"/>
    <n v="15000"/>
  </r>
  <r>
    <x v="0"/>
    <n v="12"/>
    <x v="2"/>
    <s v="R20BS1"/>
    <s v="Regulatory Business Services"/>
    <x v="51"/>
    <x v="49"/>
    <s v="672000"/>
    <m/>
    <m/>
    <n v="994481.81"/>
    <n v="894677.16"/>
    <n v="1032459"/>
    <n v="1021553.87"/>
    <n v="1325000"/>
    <n v="44188"/>
    <n v="1325000"/>
  </r>
  <r>
    <x v="0"/>
    <n v="12"/>
    <x v="2"/>
    <s v="R20BS1"/>
    <s v="Regulatory Business Services"/>
    <x v="52"/>
    <x v="50"/>
    <s v="672000"/>
    <m/>
    <m/>
    <n v="191739"/>
    <n v="191739"/>
    <n v="186078"/>
    <n v="186078"/>
    <n v="190000"/>
    <n v="62013"/>
    <n v="190000"/>
  </r>
  <r>
    <x v="0"/>
    <n v="12"/>
    <x v="2"/>
    <s v="R20BS1"/>
    <s v="Regulatory Business Services"/>
    <x v="41"/>
    <x v="39"/>
    <s v="672000"/>
    <m/>
    <m/>
    <n v="5137"/>
    <n v="0"/>
    <n v="5000"/>
    <n v="0"/>
    <m/>
    <m/>
    <m/>
  </r>
  <r>
    <x v="0"/>
    <n v="12"/>
    <x v="2"/>
    <s v="R20BS1"/>
    <s v="Regulatory Business Services"/>
    <x v="53"/>
    <x v="51"/>
    <s v="672000"/>
    <m/>
    <m/>
    <n v="70000"/>
    <n v="86941.14"/>
    <n v="80000"/>
    <n v="111650.27"/>
    <n v="92000"/>
    <n v="350"/>
    <n v="95000"/>
  </r>
  <r>
    <x v="0"/>
    <n v="12"/>
    <x v="2"/>
    <s v="R20BS1"/>
    <s v="Regulatory Business Services"/>
    <x v="54"/>
    <x v="52"/>
    <s v="720000"/>
    <m/>
    <m/>
    <n v="0"/>
    <n v="995000"/>
    <n v="0"/>
    <n v="1055000"/>
    <n v="1115000"/>
    <n v="0"/>
    <n v="1185000"/>
  </r>
  <r>
    <x v="0"/>
    <n v="12"/>
    <x v="2"/>
    <s v="R20BS1"/>
    <s v="Regulatory Business Services"/>
    <x v="54"/>
    <x v="52"/>
    <s v="672000"/>
    <m/>
    <m/>
    <n v="935000"/>
    <n v="0"/>
    <n v="1055000"/>
    <n v="0"/>
    <m/>
    <m/>
    <m/>
  </r>
  <r>
    <x v="0"/>
    <n v="12"/>
    <x v="2"/>
    <s v="R20BS1"/>
    <s v="Regulatory Business Services"/>
    <x v="55"/>
    <x v="53"/>
    <s v="720000"/>
    <m/>
    <m/>
    <n v="0"/>
    <n v="4736180.5"/>
    <n v="0"/>
    <n v="4676381"/>
    <n v="4612975.5"/>
    <n v="0"/>
    <n v="4545964"/>
  </r>
  <r>
    <x v="0"/>
    <n v="12"/>
    <x v="2"/>
    <s v="R20BS1"/>
    <s v="Regulatory Business Services"/>
    <x v="55"/>
    <x v="53"/>
    <s v="672000"/>
    <m/>
    <m/>
    <n v="4736180.5"/>
    <n v="0"/>
    <n v="4676381"/>
    <n v="0"/>
    <m/>
    <m/>
    <m/>
  </r>
  <r>
    <x v="0"/>
    <n v="12"/>
    <x v="2"/>
    <s v="R20BS1"/>
    <s v="Regulatory Business Services"/>
    <x v="56"/>
    <x v="54"/>
    <s v="731001"/>
    <m/>
    <m/>
    <n v="0"/>
    <n v="255000"/>
    <n v="0"/>
    <n v="255000"/>
    <n v="255000"/>
    <n v="0"/>
    <n v="1400000"/>
  </r>
  <r>
    <x v="0"/>
    <n v="12"/>
    <x v="2"/>
    <s v="R20BS1"/>
    <s v="Regulatory Business Services"/>
    <x v="56"/>
    <x v="54"/>
    <s v="672000"/>
    <m/>
    <m/>
    <n v="255000"/>
    <n v="0"/>
    <n v="255000"/>
    <n v="0"/>
    <m/>
    <m/>
    <m/>
  </r>
  <r>
    <x v="0"/>
    <n v="12"/>
    <x v="2"/>
    <s v="120BS1"/>
    <s v="Purchasing"/>
    <x v="3"/>
    <x v="3"/>
    <s v="672000"/>
    <m/>
    <m/>
    <m/>
    <m/>
    <m/>
    <m/>
    <m/>
    <m/>
    <n v="5100"/>
  </r>
  <r>
    <x v="0"/>
    <n v="12"/>
    <x v="2"/>
    <s v="120BS1"/>
    <s v="Purchasing"/>
    <x v="5"/>
    <x v="5"/>
    <s v="672000"/>
    <m/>
    <m/>
    <m/>
    <m/>
    <m/>
    <m/>
    <m/>
    <m/>
    <n v="200"/>
  </r>
  <r>
    <x v="0"/>
    <n v="14"/>
    <x v="3"/>
    <s v="120BS1"/>
    <s v="Purchasing"/>
    <x v="6"/>
    <x v="6"/>
    <s v="672000"/>
    <m/>
    <m/>
    <m/>
    <m/>
    <m/>
    <m/>
    <m/>
    <m/>
    <n v="533"/>
  </r>
  <r>
    <x v="0"/>
    <n v="12"/>
    <x v="2"/>
    <s v="120BS1"/>
    <s v="Purchasing"/>
    <x v="14"/>
    <x v="14"/>
    <s v="672000"/>
    <m/>
    <m/>
    <m/>
    <m/>
    <m/>
    <m/>
    <m/>
    <m/>
    <n v="1000"/>
  </r>
  <r>
    <x v="0"/>
    <n v="12"/>
    <x v="2"/>
    <s v="120BS1"/>
    <s v="Purchasing"/>
    <x v="7"/>
    <x v="7"/>
    <s v="672000"/>
    <m/>
    <m/>
    <m/>
    <m/>
    <m/>
    <m/>
    <m/>
    <m/>
    <n v="40000"/>
  </r>
  <r>
    <x v="0"/>
    <n v="13"/>
    <x v="4"/>
    <s v="130IB9"/>
    <s v="IT-Banner Banner 9 Dist Wide"/>
    <x v="3"/>
    <x v="3"/>
    <s v="679000"/>
    <m/>
    <m/>
    <n v="0"/>
    <n v="80067.520000000004"/>
    <n v="0"/>
    <n v="-143"/>
    <m/>
    <m/>
    <m/>
  </r>
  <r>
    <x v="0"/>
    <n v="13"/>
    <x v="4"/>
    <s v="130IB9"/>
    <s v="IT-Banner Banner 9 Dist Wide"/>
    <x v="3"/>
    <x v="3"/>
    <s v="678000"/>
    <m/>
    <m/>
    <n v="0"/>
    <n v="0"/>
    <m/>
    <m/>
    <m/>
    <m/>
    <m/>
  </r>
  <r>
    <x v="0"/>
    <n v="13"/>
    <x v="4"/>
    <s v="130IT0"/>
    <s v="IT-Vice Chancellor, CIO"/>
    <x v="39"/>
    <x v="37"/>
    <s v="678000"/>
    <m/>
    <m/>
    <n v="0"/>
    <n v="0"/>
    <n v="0"/>
    <n v="586.08000000000004"/>
    <m/>
    <m/>
    <m/>
  </r>
  <r>
    <x v="0"/>
    <n v="13"/>
    <x v="4"/>
    <s v="130IT0"/>
    <s v="IT-Vice Chancellor, CIO"/>
    <x v="39"/>
    <x v="37"/>
    <s v="678000"/>
    <s v="DTL001"/>
    <m/>
    <n v="10000"/>
    <n v="0"/>
    <m/>
    <m/>
    <m/>
    <m/>
    <n v="10000"/>
  </r>
  <r>
    <x v="0"/>
    <n v="13"/>
    <x v="4"/>
    <s v="130IT0"/>
    <s v="IT-Vice Chancellor, CIO"/>
    <x v="17"/>
    <x v="17"/>
    <s v="678000"/>
    <m/>
    <m/>
    <m/>
    <m/>
    <n v="0"/>
    <n v="12950.96"/>
    <n v="13771"/>
    <n v="9849.9"/>
    <m/>
  </r>
  <r>
    <x v="0"/>
    <n v="13"/>
    <x v="4"/>
    <s v="130IT0"/>
    <s v="IT-Vice Chancellor, CIO"/>
    <x v="0"/>
    <x v="0"/>
    <s v="678000"/>
    <m/>
    <m/>
    <n v="0"/>
    <n v="0"/>
    <m/>
    <m/>
    <n v="0"/>
    <n v="44.36"/>
    <n v="0"/>
  </r>
  <r>
    <x v="0"/>
    <n v="13"/>
    <x v="4"/>
    <s v="130IT0"/>
    <s v="IT-Vice Chancellor, CIO"/>
    <x v="57"/>
    <x v="55"/>
    <s v="678000"/>
    <m/>
    <m/>
    <n v="0"/>
    <n v="0"/>
    <m/>
    <m/>
    <m/>
    <m/>
    <m/>
  </r>
  <r>
    <x v="0"/>
    <n v="13"/>
    <x v="4"/>
    <s v="130IT0"/>
    <s v="IT-Vice Chancellor, CIO"/>
    <x v="1"/>
    <x v="1"/>
    <s v="678000"/>
    <m/>
    <m/>
    <n v="0"/>
    <n v="503.65"/>
    <n v="0"/>
    <n v="673.28"/>
    <n v="100"/>
    <n v="4427.07"/>
    <n v="5000"/>
  </r>
  <r>
    <x v="0"/>
    <n v="13"/>
    <x v="4"/>
    <s v="130IT0"/>
    <s v="IT-Vice Chancellor, CIO"/>
    <x v="2"/>
    <x v="2"/>
    <s v="678000"/>
    <m/>
    <m/>
    <n v="221989.11"/>
    <n v="79946.25"/>
    <n v="221989"/>
    <n v="17812.95"/>
    <n v="208218"/>
    <n v="20875.14"/>
    <n v="213089"/>
  </r>
  <r>
    <x v="0"/>
    <n v="13"/>
    <x v="4"/>
    <s v="130IT0"/>
    <s v="IT-Vice Chancellor, CIO"/>
    <x v="3"/>
    <x v="3"/>
    <s v="678000"/>
    <m/>
    <m/>
    <n v="35000"/>
    <n v="10654.61"/>
    <n v="35000"/>
    <n v="8495.94"/>
    <n v="35000"/>
    <n v="2615.86"/>
    <n v="35000"/>
  </r>
  <r>
    <x v="0"/>
    <n v="13"/>
    <x v="4"/>
    <s v="130IT0"/>
    <s v="IT-Vice Chancellor, CIO"/>
    <x v="5"/>
    <x v="5"/>
    <s v="678000"/>
    <m/>
    <m/>
    <n v="0"/>
    <n v="1426.14"/>
    <n v="0"/>
    <n v="3918.35"/>
    <n v="1000"/>
    <n v="965.6"/>
    <n v="5000"/>
  </r>
  <r>
    <x v="0"/>
    <n v="13"/>
    <x v="4"/>
    <s v="130IT0"/>
    <s v="IT-Vice Chancellor, CIO"/>
    <x v="6"/>
    <x v="6"/>
    <s v="678000"/>
    <m/>
    <m/>
    <n v="0"/>
    <n v="129"/>
    <n v="3341"/>
    <n v="3470"/>
    <n v="3341"/>
    <n v="3370"/>
    <n v="3341"/>
  </r>
  <r>
    <x v="0"/>
    <n v="13"/>
    <x v="4"/>
    <s v="130IT0"/>
    <s v="IT-Vice Chancellor, CIO"/>
    <x v="7"/>
    <x v="7"/>
    <s v="678000"/>
    <m/>
    <m/>
    <n v="0"/>
    <n v="413"/>
    <m/>
    <m/>
    <m/>
    <m/>
    <m/>
  </r>
  <r>
    <x v="0"/>
    <n v="13"/>
    <x v="4"/>
    <s v="130IT0"/>
    <s v="IT-Vice Chancellor, CIO"/>
    <x v="58"/>
    <x v="56"/>
    <s v="678000"/>
    <m/>
    <m/>
    <n v="10000"/>
    <n v="124040.34"/>
    <m/>
    <m/>
    <m/>
    <m/>
    <m/>
  </r>
  <r>
    <x v="0"/>
    <n v="13"/>
    <x v="4"/>
    <s v="130IT0"/>
    <s v="IT-Vice Chancellor, CIO"/>
    <x v="31"/>
    <x v="31"/>
    <s v="678000"/>
    <m/>
    <m/>
    <m/>
    <m/>
    <n v="0"/>
    <n v="-68.739999999999995"/>
    <m/>
    <m/>
    <m/>
  </r>
  <r>
    <x v="0"/>
    <n v="13"/>
    <x v="4"/>
    <s v="130IT0"/>
    <s v="IT-Vice Chancellor, CIO"/>
    <x v="8"/>
    <x v="8"/>
    <s v="678000"/>
    <m/>
    <m/>
    <n v="0"/>
    <n v="1736.01"/>
    <m/>
    <m/>
    <m/>
    <m/>
    <m/>
  </r>
  <r>
    <x v="0"/>
    <n v="13"/>
    <x v="4"/>
    <s v="131IS0"/>
    <s v="IT-Director, Security"/>
    <x v="39"/>
    <x v="37"/>
    <s v="678000"/>
    <m/>
    <m/>
    <m/>
    <m/>
    <n v="0"/>
    <n v="925.02"/>
    <m/>
    <m/>
    <m/>
  </r>
  <r>
    <x v="0"/>
    <n v="13"/>
    <x v="4"/>
    <s v="131IS0"/>
    <s v="IT-Director, Security"/>
    <x v="0"/>
    <x v="0"/>
    <s v="678000"/>
    <m/>
    <m/>
    <n v="0"/>
    <n v="119.44"/>
    <m/>
    <m/>
    <n v="0"/>
    <n v="78.77"/>
    <n v="0"/>
  </r>
  <r>
    <x v="0"/>
    <n v="13"/>
    <x v="4"/>
    <s v="131IS0"/>
    <s v="IT-Director, Security"/>
    <x v="1"/>
    <x v="1"/>
    <s v="678000"/>
    <m/>
    <m/>
    <n v="0"/>
    <n v="83.2"/>
    <n v="0"/>
    <n v="1260.2"/>
    <n v="0"/>
    <n v="0"/>
    <m/>
  </r>
  <r>
    <x v="0"/>
    <n v="13"/>
    <x v="4"/>
    <s v="131IS0"/>
    <s v="IT-Director, Security"/>
    <x v="2"/>
    <x v="2"/>
    <s v="678000"/>
    <m/>
    <m/>
    <n v="152000"/>
    <n v="17548.669999999998"/>
    <n v="110000"/>
    <n v="59620.38"/>
    <n v="126000"/>
    <n v="8640"/>
    <n v="70900"/>
  </r>
  <r>
    <x v="0"/>
    <n v="13"/>
    <x v="4"/>
    <s v="131IS0"/>
    <s v="IT-Director, Security"/>
    <x v="3"/>
    <x v="3"/>
    <s v="678000"/>
    <m/>
    <m/>
    <n v="25000"/>
    <n v="10871.92"/>
    <n v="32000"/>
    <n v="17644.32"/>
    <n v="32000"/>
    <n v="1364.94"/>
    <n v="51450"/>
  </r>
  <r>
    <x v="0"/>
    <n v="13"/>
    <x v="4"/>
    <s v="131IS0"/>
    <s v="IT-Director, Security"/>
    <x v="5"/>
    <x v="5"/>
    <s v="678000"/>
    <m/>
    <m/>
    <m/>
    <m/>
    <n v="0"/>
    <n v="54.39"/>
    <m/>
    <m/>
    <m/>
  </r>
  <r>
    <x v="0"/>
    <n v="13"/>
    <x v="4"/>
    <s v="131IS0"/>
    <s v="IT-Director, Security"/>
    <x v="7"/>
    <x v="7"/>
    <s v="678000"/>
    <m/>
    <m/>
    <n v="211254"/>
    <n v="114462.08"/>
    <n v="260003"/>
    <n v="159593.04"/>
    <n v="475203"/>
    <n v="313289.40000000002"/>
    <n v="354600"/>
  </r>
  <r>
    <x v="0"/>
    <n v="13"/>
    <x v="4"/>
    <s v="131IS0"/>
    <s v="IT-Director, Security"/>
    <x v="59"/>
    <x v="57"/>
    <s v="678000"/>
    <m/>
    <m/>
    <n v="15000"/>
    <n v="0"/>
    <n v="14000"/>
    <n v="11200"/>
    <n v="14000"/>
    <n v="11200"/>
    <n v="22500"/>
  </r>
  <r>
    <x v="0"/>
    <n v="13"/>
    <x v="4"/>
    <s v="131IS0"/>
    <s v="IT-Director, Security"/>
    <x v="14"/>
    <x v="14"/>
    <s v="678000"/>
    <m/>
    <m/>
    <n v="0"/>
    <n v="5000"/>
    <n v="0"/>
    <n v="5140"/>
    <m/>
    <m/>
    <m/>
  </r>
  <r>
    <x v="0"/>
    <n v="13"/>
    <x v="4"/>
    <s v="131IS0"/>
    <s v="IT-Director, Security"/>
    <x v="60"/>
    <x v="58"/>
    <s v="678000"/>
    <m/>
    <m/>
    <m/>
    <m/>
    <n v="10000"/>
    <n v="0"/>
    <m/>
    <m/>
    <m/>
  </r>
  <r>
    <x v="0"/>
    <n v="13"/>
    <x v="4"/>
    <s v="131IS0"/>
    <s v="IT-Director, Security"/>
    <x v="30"/>
    <x v="30"/>
    <s v="678000"/>
    <m/>
    <m/>
    <n v="24444"/>
    <n v="9451.0499999999993"/>
    <n v="33000"/>
    <n v="33456.49"/>
    <n v="33000"/>
    <n v="0"/>
    <n v="41000"/>
  </r>
  <r>
    <x v="0"/>
    <n v="13"/>
    <x v="4"/>
    <s v="131IS0"/>
    <s v="IT-Director, Security"/>
    <x v="8"/>
    <x v="8"/>
    <s v="678000"/>
    <m/>
    <m/>
    <m/>
    <m/>
    <n v="0"/>
    <n v="1375.93"/>
    <m/>
    <m/>
    <m/>
  </r>
  <r>
    <x v="0"/>
    <n v="13"/>
    <x v="4"/>
    <s v="132EA0"/>
    <s v="IT-Director, Enterprise Application"/>
    <x v="39"/>
    <x v="37"/>
    <s v="678000"/>
    <s v="DTL001"/>
    <m/>
    <n v="0"/>
    <n v="1891.3"/>
    <n v="10000"/>
    <n v="0"/>
    <n v="10000"/>
    <n v="0"/>
    <m/>
  </r>
  <r>
    <x v="0"/>
    <n v="13"/>
    <x v="4"/>
    <s v="132EA0"/>
    <s v="IT-Director, Enterprise Application"/>
    <x v="39"/>
    <x v="37"/>
    <s v="678000"/>
    <m/>
    <m/>
    <n v="0"/>
    <n v="3566.23"/>
    <n v="0"/>
    <n v="6782.13"/>
    <m/>
    <m/>
    <m/>
  </r>
  <r>
    <x v="0"/>
    <n v="13"/>
    <x v="4"/>
    <s v="132EA0"/>
    <s v="IT-Director, Enterprise Application"/>
    <x v="0"/>
    <x v="0"/>
    <s v="678000"/>
    <m/>
    <m/>
    <n v="750"/>
    <n v="0"/>
    <n v="750"/>
    <n v="0"/>
    <n v="750"/>
    <n v="0"/>
    <n v="750"/>
  </r>
  <r>
    <x v="0"/>
    <n v="13"/>
    <x v="4"/>
    <s v="132EA0"/>
    <s v="IT-Director, Enterprise Application"/>
    <x v="57"/>
    <x v="55"/>
    <s v="678000"/>
    <m/>
    <m/>
    <n v="500"/>
    <n v="0"/>
    <n v="500"/>
    <n v="0"/>
    <n v="750"/>
    <n v="0"/>
    <n v="750"/>
  </r>
  <r>
    <x v="0"/>
    <n v="13"/>
    <x v="4"/>
    <s v="132EA0"/>
    <s v="IT-Director, Enterprise Application"/>
    <x v="1"/>
    <x v="1"/>
    <s v="678000"/>
    <m/>
    <m/>
    <n v="3000"/>
    <n v="2548.48"/>
    <n v="3000"/>
    <n v="1130.82"/>
    <n v="3000"/>
    <n v="607.25"/>
    <n v="3000"/>
  </r>
  <r>
    <x v="0"/>
    <n v="13"/>
    <x v="4"/>
    <s v="132EA0"/>
    <s v="IT-Director, Enterprise Application"/>
    <x v="2"/>
    <x v="2"/>
    <s v="678000"/>
    <m/>
    <m/>
    <n v="818000"/>
    <n v="278692.90999999997"/>
    <n v="700239"/>
    <n v="76568.820000000007"/>
    <n v="789000"/>
    <n v="28862"/>
    <n v="530150"/>
  </r>
  <r>
    <x v="0"/>
    <n v="13"/>
    <x v="4"/>
    <s v="132EA0"/>
    <s v="IT-Director, Enterprise Application"/>
    <x v="3"/>
    <x v="3"/>
    <s v="678000"/>
    <m/>
    <m/>
    <n v="85200"/>
    <n v="33331.29"/>
    <n v="124600"/>
    <n v="54552.92"/>
    <n v="101700"/>
    <n v="2754.87"/>
    <n v="98200"/>
  </r>
  <r>
    <x v="0"/>
    <n v="13"/>
    <x v="4"/>
    <s v="132EA0"/>
    <s v="IT-Director, Enterprise Application"/>
    <x v="6"/>
    <x v="6"/>
    <s v="678000"/>
    <m/>
    <m/>
    <n v="1350"/>
    <n v="3341"/>
    <n v="159"/>
    <n v="0"/>
    <m/>
    <m/>
    <m/>
  </r>
  <r>
    <x v="0"/>
    <n v="13"/>
    <x v="4"/>
    <s v="132EA0"/>
    <s v="IT-Director, Enterprise Application"/>
    <x v="7"/>
    <x v="7"/>
    <s v="678000"/>
    <m/>
    <m/>
    <n v="1029903"/>
    <n v="1211246.3999999999"/>
    <n v="1365426"/>
    <n v="1457786.92"/>
    <n v="678466"/>
    <n v="473972.37"/>
    <n v="724639"/>
  </r>
  <r>
    <x v="0"/>
    <n v="13"/>
    <x v="4"/>
    <s v="132EA0"/>
    <s v="IT-Director, Enterprise Application"/>
    <x v="58"/>
    <x v="56"/>
    <s v="678000"/>
    <m/>
    <m/>
    <n v="287539"/>
    <n v="87505.81"/>
    <n v="1105716"/>
    <n v="818287.31"/>
    <n v="870000"/>
    <n v="531745.48"/>
    <n v="1072455"/>
  </r>
  <r>
    <x v="0"/>
    <n v="13"/>
    <x v="4"/>
    <s v="132EA0"/>
    <s v="IT-Director, Enterprise Application"/>
    <x v="8"/>
    <x v="8"/>
    <s v="678000"/>
    <m/>
    <m/>
    <n v="7500"/>
    <n v="4733.8999999999996"/>
    <n v="7500"/>
    <n v="6981.1"/>
    <n v="10000"/>
    <n v="0"/>
    <n v="50000"/>
  </r>
  <r>
    <x v="0"/>
    <n v="13"/>
    <x v="4"/>
    <s v="133II0"/>
    <s v="IT-Director, IT Infrastructure"/>
    <x v="0"/>
    <x v="0"/>
    <s v="678000"/>
    <m/>
    <m/>
    <n v="150"/>
    <n v="125.81"/>
    <n v="150"/>
    <n v="110.18"/>
    <n v="150"/>
    <n v="41.91"/>
    <n v="150"/>
  </r>
  <r>
    <x v="0"/>
    <n v="13"/>
    <x v="4"/>
    <s v="133II0"/>
    <s v="IT-Director, IT Infrastructure"/>
    <x v="1"/>
    <x v="1"/>
    <s v="678000"/>
    <m/>
    <m/>
    <n v="1389.96"/>
    <n v="605.21"/>
    <m/>
    <m/>
    <m/>
    <m/>
    <m/>
  </r>
  <r>
    <x v="0"/>
    <n v="13"/>
    <x v="4"/>
    <s v="133II0"/>
    <s v="IT-Director, IT Infrastructure"/>
    <x v="2"/>
    <x v="2"/>
    <s v="678000"/>
    <m/>
    <m/>
    <n v="271679.46000000002"/>
    <n v="301713.78999999998"/>
    <n v="637090"/>
    <n v="422398.33"/>
    <n v="532061"/>
    <n v="218952.8"/>
    <n v="395000"/>
  </r>
  <r>
    <x v="0"/>
    <n v="13"/>
    <x v="4"/>
    <s v="133II0"/>
    <s v="IT-Director, IT Infrastructure"/>
    <x v="3"/>
    <x v="3"/>
    <s v="678000"/>
    <m/>
    <m/>
    <n v="23100"/>
    <n v="69838.81"/>
    <n v="33600"/>
    <n v="26117.1"/>
    <n v="33600"/>
    <n v="4746.72"/>
    <n v="33600"/>
  </r>
  <r>
    <x v="0"/>
    <n v="13"/>
    <x v="4"/>
    <s v="133II0"/>
    <s v="IT-Director, IT Infrastructure"/>
    <x v="5"/>
    <x v="5"/>
    <s v="678000"/>
    <m/>
    <m/>
    <n v="0"/>
    <n v="671.75"/>
    <m/>
    <m/>
    <m/>
    <m/>
    <m/>
  </r>
  <r>
    <x v="0"/>
    <n v="13"/>
    <x v="4"/>
    <s v="133II0"/>
    <s v="IT-Director, IT Infrastructure"/>
    <x v="6"/>
    <x v="6"/>
    <s v="678000"/>
    <m/>
    <m/>
    <n v="28850"/>
    <n v="28230"/>
    <n v="29190"/>
    <n v="29190"/>
    <n v="29190"/>
    <n v="32733"/>
    <n v="36277"/>
  </r>
  <r>
    <x v="0"/>
    <n v="13"/>
    <x v="4"/>
    <s v="133II0"/>
    <s v="IT-Director, IT Infrastructure"/>
    <x v="61"/>
    <x v="59"/>
    <s v="678000"/>
    <m/>
    <m/>
    <n v="8679"/>
    <n v="8678.33"/>
    <n v="9000"/>
    <n v="8852"/>
    <n v="9000"/>
    <n v="9029"/>
    <n v="10010"/>
  </r>
  <r>
    <x v="0"/>
    <n v="13"/>
    <x v="4"/>
    <s v="133II0"/>
    <s v="IT-Director, IT Infrastructure"/>
    <x v="7"/>
    <x v="7"/>
    <s v="678000"/>
    <m/>
    <m/>
    <n v="100025"/>
    <n v="78674.399999999994"/>
    <n v="137525"/>
    <n v="137153.44"/>
    <n v="139000"/>
    <n v="133892.22"/>
    <n v="191514"/>
  </r>
  <r>
    <x v="0"/>
    <n v="13"/>
    <x v="4"/>
    <s v="133II0"/>
    <s v="IT-Director, IT Infrastructure"/>
    <x v="58"/>
    <x v="56"/>
    <s v="678000"/>
    <m/>
    <m/>
    <n v="30000"/>
    <n v="9006"/>
    <n v="30000"/>
    <n v="57598.95"/>
    <n v="30000"/>
    <n v="36354.120000000003"/>
    <n v="160000"/>
  </r>
  <r>
    <x v="0"/>
    <n v="13"/>
    <x v="4"/>
    <s v="133II0"/>
    <s v="IT-Director, IT Infrastructure"/>
    <x v="59"/>
    <x v="57"/>
    <s v="678000"/>
    <m/>
    <m/>
    <n v="4000"/>
    <n v="1093"/>
    <n v="4500"/>
    <n v="-7949.77"/>
    <n v="0"/>
    <n v="7949.77"/>
    <n v="0"/>
  </r>
  <r>
    <x v="0"/>
    <n v="13"/>
    <x v="4"/>
    <s v="133II0"/>
    <s v="IT-Director, IT Infrastructure"/>
    <x v="62"/>
    <x v="60"/>
    <s v="678000"/>
    <m/>
    <m/>
    <n v="16907"/>
    <n v="13450.09"/>
    <n v="15516"/>
    <n v="15736.47"/>
    <n v="15000"/>
    <n v="12228.44"/>
    <n v="17678"/>
  </r>
  <r>
    <x v="0"/>
    <n v="13"/>
    <x v="4"/>
    <s v="133II0"/>
    <s v="IT-Director, IT Infrastructure"/>
    <x v="20"/>
    <x v="20"/>
    <s v="678000"/>
    <m/>
    <m/>
    <n v="11718"/>
    <n v="11717.71"/>
    <n v="11718"/>
    <n v="11717.64"/>
    <n v="11718"/>
    <n v="4882.3500000000004"/>
    <n v="11718"/>
  </r>
  <r>
    <x v="0"/>
    <n v="13"/>
    <x v="4"/>
    <s v="133II0"/>
    <s v="IT-Director, IT Infrastructure"/>
    <x v="21"/>
    <x v="21"/>
    <s v="678000"/>
    <m/>
    <m/>
    <n v="500"/>
    <n v="0"/>
    <n v="500"/>
    <n v="0"/>
    <n v="500"/>
    <n v="0"/>
    <n v="500"/>
  </r>
  <r>
    <x v="0"/>
    <n v="13"/>
    <x v="4"/>
    <s v="133II0"/>
    <s v="IT-Director, IT Infrastructure"/>
    <x v="14"/>
    <x v="14"/>
    <s v="678000"/>
    <m/>
    <m/>
    <n v="10000"/>
    <n v="3173.1"/>
    <n v="5000"/>
    <n v="0"/>
    <n v="5000"/>
    <n v="0"/>
    <n v="5000"/>
  </r>
  <r>
    <x v="0"/>
    <n v="13"/>
    <x v="4"/>
    <s v="133II0"/>
    <s v="IT-Director, IT Infrastructure"/>
    <x v="29"/>
    <x v="29"/>
    <s v="678000"/>
    <m/>
    <m/>
    <n v="500"/>
    <n v="396"/>
    <n v="500"/>
    <n v="0"/>
    <n v="500"/>
    <n v="0"/>
    <n v="500"/>
  </r>
  <r>
    <x v="0"/>
    <n v="13"/>
    <x v="4"/>
    <s v="133II0"/>
    <s v="IT-Director, IT Infrastructure"/>
    <x v="8"/>
    <x v="8"/>
    <s v="678000"/>
    <m/>
    <m/>
    <m/>
    <m/>
    <n v="0"/>
    <n v="15535.63"/>
    <m/>
    <m/>
    <m/>
  </r>
  <r>
    <x v="0"/>
    <n v="13"/>
    <x v="4"/>
    <s v="133II0"/>
    <s v="IT-Director, IT Infrastructure"/>
    <x v="15"/>
    <x v="15"/>
    <s v="678000"/>
    <m/>
    <m/>
    <n v="5571.86"/>
    <n v="0"/>
    <n v="16100"/>
    <n v="0"/>
    <m/>
    <m/>
    <m/>
  </r>
  <r>
    <x v="0"/>
    <n v="13"/>
    <x v="4"/>
    <s v="133IM0"/>
    <s v="IT-Networks and System Admin"/>
    <x v="0"/>
    <x v="0"/>
    <s v="678000"/>
    <m/>
    <m/>
    <n v="1000"/>
    <n v="93.52"/>
    <n v="100"/>
    <n v="15.44"/>
    <n v="100"/>
    <n v="0"/>
    <n v="150"/>
  </r>
  <r>
    <x v="0"/>
    <n v="13"/>
    <x v="4"/>
    <s v="133IM0"/>
    <s v="IT-Networks and System Admin"/>
    <x v="1"/>
    <x v="1"/>
    <s v="678000"/>
    <m/>
    <m/>
    <n v="10200"/>
    <n v="37913.83"/>
    <n v="13650"/>
    <n v="13705.32"/>
    <n v="11722"/>
    <n v="9523.07"/>
    <n v="12000"/>
  </r>
  <r>
    <x v="0"/>
    <n v="13"/>
    <x v="4"/>
    <s v="133IM0"/>
    <s v="IT-Networks and System Admin"/>
    <x v="2"/>
    <x v="2"/>
    <s v="678000"/>
    <m/>
    <m/>
    <n v="15500"/>
    <n v="9600"/>
    <n v="20000"/>
    <n v="10000"/>
    <n v="30000"/>
    <n v="0"/>
    <n v="220000"/>
  </r>
  <r>
    <x v="0"/>
    <n v="13"/>
    <x v="4"/>
    <s v="133IM0"/>
    <s v="IT-Networks and System Admin"/>
    <x v="3"/>
    <x v="3"/>
    <s v="678000"/>
    <m/>
    <m/>
    <n v="2700"/>
    <n v="0"/>
    <m/>
    <m/>
    <m/>
    <m/>
    <m/>
  </r>
  <r>
    <x v="0"/>
    <n v="13"/>
    <x v="4"/>
    <s v="133IM0"/>
    <s v="IT-Networks and System Admin"/>
    <x v="6"/>
    <x v="6"/>
    <s v="678000"/>
    <m/>
    <m/>
    <n v="1250"/>
    <n v="1138.1300000000001"/>
    <n v="1400"/>
    <n v="1230.92"/>
    <n v="1400"/>
    <n v="326.17"/>
    <n v="1610"/>
  </r>
  <r>
    <x v="0"/>
    <n v="13"/>
    <x v="4"/>
    <s v="133IM0"/>
    <s v="IT-Networks and System Admin"/>
    <x v="63"/>
    <x v="61"/>
    <s v="678000"/>
    <m/>
    <m/>
    <n v="12399"/>
    <n v="11747.29"/>
    <n v="14899"/>
    <n v="13317.89"/>
    <n v="15000"/>
    <n v="5894.41"/>
    <n v="17000"/>
  </r>
  <r>
    <x v="0"/>
    <n v="13"/>
    <x v="4"/>
    <s v="133IM0"/>
    <s v="IT-Networks and System Admin"/>
    <x v="64"/>
    <x v="62"/>
    <s v="678000"/>
    <m/>
    <m/>
    <n v="132874"/>
    <n v="93399.58"/>
    <n v="122820"/>
    <n v="107961.29"/>
    <n v="122628"/>
    <n v="44033.94"/>
    <n v="177870"/>
  </r>
  <r>
    <x v="0"/>
    <n v="13"/>
    <x v="4"/>
    <s v="133IM0"/>
    <s v="IT-Networks and System Admin"/>
    <x v="7"/>
    <x v="7"/>
    <s v="678000"/>
    <m/>
    <m/>
    <n v="328414"/>
    <n v="154673.82999999999"/>
    <n v="570690"/>
    <n v="474171.66"/>
    <n v="628066"/>
    <n v="323465.78000000003"/>
    <n v="571986"/>
  </r>
  <r>
    <x v="0"/>
    <n v="13"/>
    <x v="4"/>
    <s v="133IM0"/>
    <s v="IT-Networks and System Admin"/>
    <x v="58"/>
    <x v="56"/>
    <s v="678000"/>
    <m/>
    <m/>
    <n v="0"/>
    <n v="2299.89"/>
    <m/>
    <m/>
    <m/>
    <m/>
    <m/>
  </r>
  <r>
    <x v="0"/>
    <n v="13"/>
    <x v="4"/>
    <s v="133IM0"/>
    <s v="IT-Networks and System Admin"/>
    <x v="59"/>
    <x v="57"/>
    <s v="678000"/>
    <m/>
    <m/>
    <n v="168256"/>
    <n v="113525.29"/>
    <n v="237755"/>
    <n v="171546.79"/>
    <n v="235000"/>
    <n v="198082.68"/>
    <n v="308698"/>
  </r>
  <r>
    <x v="0"/>
    <n v="13"/>
    <x v="4"/>
    <s v="133IM0"/>
    <s v="IT-Networks and System Admin"/>
    <x v="62"/>
    <x v="60"/>
    <s v="678000"/>
    <m/>
    <m/>
    <m/>
    <m/>
    <m/>
    <m/>
    <n v="278"/>
    <n v="19.61"/>
    <n v="0"/>
  </r>
  <r>
    <x v="0"/>
    <n v="13"/>
    <x v="4"/>
    <s v="133IM0"/>
    <s v="IT-Networks and System Admin"/>
    <x v="43"/>
    <x v="41"/>
    <s v="678000"/>
    <m/>
    <m/>
    <m/>
    <m/>
    <m/>
    <m/>
    <n v="0"/>
    <n v="1156.3599999999999"/>
    <n v="0"/>
  </r>
  <r>
    <x v="0"/>
    <n v="13"/>
    <x v="4"/>
    <s v="133IM0"/>
    <s v="IT-Networks and System Admin"/>
    <x v="24"/>
    <x v="24"/>
    <s v="678000"/>
    <m/>
    <m/>
    <n v="0"/>
    <n v="263.27999999999997"/>
    <m/>
    <m/>
    <m/>
    <m/>
    <n v="0"/>
  </r>
  <r>
    <x v="0"/>
    <n v="13"/>
    <x v="4"/>
    <s v="133IM0"/>
    <s v="IT-Networks and System Admin"/>
    <x v="65"/>
    <x v="63"/>
    <s v="678000"/>
    <m/>
    <m/>
    <n v="0"/>
    <n v="0"/>
    <n v="168854"/>
    <n v="139900.65"/>
    <n v="64667"/>
    <n v="28953.67"/>
    <n v="0"/>
  </r>
  <r>
    <x v="0"/>
    <n v="13"/>
    <x v="4"/>
    <s v="133IM0"/>
    <s v="IT-Networks and System Admin"/>
    <x v="8"/>
    <x v="8"/>
    <s v="678000"/>
    <m/>
    <m/>
    <n v="77400"/>
    <n v="77381.240000000005"/>
    <n v="75600"/>
    <n v="138658.67000000001"/>
    <n v="61000"/>
    <n v="18957.419999999998"/>
    <n v="51900"/>
  </r>
  <r>
    <x v="0"/>
    <n v="13"/>
    <x v="4"/>
    <s v="133IM0"/>
    <s v="IT-Networks and System Admin"/>
    <x v="15"/>
    <x v="15"/>
    <s v="678000"/>
    <m/>
    <m/>
    <n v="122500"/>
    <n v="87109.06"/>
    <n v="334160"/>
    <n v="185581.34"/>
    <n v="350000"/>
    <n v="82501.2"/>
    <n v="1233500"/>
  </r>
  <r>
    <x v="0"/>
    <n v="11"/>
    <x v="1"/>
    <s v="110LA0"/>
    <s v="Leadership Academy"/>
    <x v="66"/>
    <x v="64"/>
    <s v="679000"/>
    <m/>
    <m/>
    <m/>
    <m/>
    <m/>
    <m/>
    <n v="0"/>
    <n v="6300"/>
    <m/>
  </r>
  <r>
    <x v="0"/>
    <n v="11"/>
    <x v="1"/>
    <s v="110LA0"/>
    <s v="Leadership Academy"/>
    <x v="0"/>
    <x v="0"/>
    <s v="679000"/>
    <m/>
    <m/>
    <n v="1000"/>
    <n v="0"/>
    <n v="1000"/>
    <n v="0"/>
    <n v="1000"/>
    <n v="0"/>
    <n v="1000"/>
  </r>
  <r>
    <x v="0"/>
    <n v="11"/>
    <x v="1"/>
    <s v="110LA0"/>
    <s v="Leadership Academy"/>
    <x v="11"/>
    <x v="11"/>
    <s v="679000"/>
    <m/>
    <m/>
    <n v="2000"/>
    <n v="136.21"/>
    <n v="2000"/>
    <n v="0"/>
    <n v="2000"/>
    <n v="0"/>
    <n v="2000"/>
  </r>
  <r>
    <x v="0"/>
    <n v="11"/>
    <x v="1"/>
    <s v="110LA0"/>
    <s v="Leadership Academy"/>
    <x v="1"/>
    <x v="1"/>
    <s v="679000"/>
    <m/>
    <m/>
    <n v="800"/>
    <n v="1019.06"/>
    <n v="800"/>
    <n v="3479"/>
    <n v="500"/>
    <n v="156.37"/>
    <n v="500"/>
  </r>
  <r>
    <x v="0"/>
    <n v="11"/>
    <x v="1"/>
    <s v="110LA0"/>
    <s v="Leadership Academy"/>
    <x v="2"/>
    <x v="2"/>
    <s v="679000"/>
    <m/>
    <m/>
    <n v="15000"/>
    <n v="5285"/>
    <n v="15000"/>
    <n v="6245.25"/>
    <n v="12000"/>
    <n v="5943"/>
    <n v="6000"/>
  </r>
  <r>
    <x v="0"/>
    <n v="11"/>
    <x v="1"/>
    <s v="110LA0"/>
    <s v="Leadership Academy"/>
    <x v="67"/>
    <x v="65"/>
    <s v="679000"/>
    <m/>
    <m/>
    <n v="0"/>
    <n v="72"/>
    <m/>
    <m/>
    <m/>
    <m/>
    <m/>
  </r>
  <r>
    <x v="0"/>
    <n v="11"/>
    <x v="1"/>
    <s v="110LA0"/>
    <s v="Leadership Academy"/>
    <x v="3"/>
    <x v="3"/>
    <s v="679000"/>
    <m/>
    <m/>
    <n v="33207.35"/>
    <n v="16187.1"/>
    <n v="20000"/>
    <n v="28757.34"/>
    <n v="30000"/>
    <n v="0"/>
    <n v="20000"/>
  </r>
  <r>
    <x v="0"/>
    <n v="11"/>
    <x v="1"/>
    <s v="110LA0"/>
    <s v="Leadership Academy"/>
    <x v="3"/>
    <x v="3"/>
    <s v="679000"/>
    <s v="CI"/>
    <m/>
    <m/>
    <m/>
    <n v="0"/>
    <n v="47.82"/>
    <m/>
    <m/>
    <m/>
  </r>
  <r>
    <x v="0"/>
    <n v="11"/>
    <x v="1"/>
    <s v="110LA0"/>
    <s v="Leadership Academy"/>
    <x v="5"/>
    <x v="5"/>
    <s v="679000"/>
    <m/>
    <m/>
    <n v="3000"/>
    <n v="1926.89"/>
    <n v="3000"/>
    <n v="2759.49"/>
    <n v="3000"/>
    <n v="651.6"/>
    <n v="3000"/>
  </r>
  <r>
    <x v="0"/>
    <n v="11"/>
    <x v="1"/>
    <s v="110LA0"/>
    <s v="Leadership Academy"/>
    <x v="23"/>
    <x v="23"/>
    <s v="679000"/>
    <m/>
    <m/>
    <n v="0"/>
    <n v="500"/>
    <n v="0"/>
    <n v="1450"/>
    <m/>
    <m/>
    <m/>
  </r>
  <r>
    <x v="0"/>
    <n v="11"/>
    <x v="1"/>
    <s v="110LA0"/>
    <s v="Leadership Academy"/>
    <x v="68"/>
    <x v="66"/>
    <s v="679000"/>
    <m/>
    <m/>
    <n v="0"/>
    <n v="202.71"/>
    <m/>
    <m/>
    <m/>
    <m/>
    <m/>
  </r>
  <r>
    <x v="0"/>
    <n v="11"/>
    <x v="1"/>
    <s v="110WT1"/>
    <s v="WESTEC Contract"/>
    <x v="69"/>
    <x v="67"/>
    <s v="210500"/>
    <m/>
    <m/>
    <n v="468281"/>
    <n v="367867.5"/>
    <n v="468281"/>
    <n v="401310"/>
    <n v="418031"/>
    <n v="33442.5"/>
    <n v="468281"/>
  </r>
  <r>
    <x v="0"/>
    <n v="10"/>
    <x v="5"/>
    <s v="D01CO2"/>
    <s v="District Office"/>
    <x v="39"/>
    <x v="37"/>
    <s v="677010"/>
    <m/>
    <m/>
    <m/>
    <m/>
    <n v="0"/>
    <n v="572.79"/>
    <m/>
    <m/>
    <m/>
  </r>
  <r>
    <x v="0"/>
    <n v="10"/>
    <x v="5"/>
    <s v="D01CO2"/>
    <s v="District Office"/>
    <x v="39"/>
    <x v="37"/>
    <s v="677010"/>
    <s v="DTL001"/>
    <m/>
    <n v="2000"/>
    <n v="0"/>
    <n v="2000"/>
    <n v="0"/>
    <m/>
    <m/>
    <m/>
  </r>
  <r>
    <x v="0"/>
    <n v="10"/>
    <x v="5"/>
    <s v="D01CO2"/>
    <s v="District Office"/>
    <x v="39"/>
    <x v="37"/>
    <s v="677040"/>
    <m/>
    <m/>
    <m/>
    <m/>
    <m/>
    <m/>
    <n v="0"/>
    <n v="4414.1499999999996"/>
    <m/>
  </r>
  <r>
    <x v="0"/>
    <n v="10"/>
    <x v="5"/>
    <s v="D01CO2"/>
    <s v="District Office"/>
    <x v="17"/>
    <x v="17"/>
    <s v="653000"/>
    <m/>
    <m/>
    <n v="15000"/>
    <n v="1976.5"/>
    <m/>
    <m/>
    <m/>
    <m/>
    <m/>
  </r>
  <r>
    <x v="0"/>
    <n v="10"/>
    <x v="5"/>
    <s v="D01CO2"/>
    <s v="District Office"/>
    <x v="17"/>
    <x v="17"/>
    <s v="653000"/>
    <s v="DTL001"/>
    <m/>
    <n v="5000"/>
    <n v="0"/>
    <m/>
    <m/>
    <m/>
    <m/>
    <m/>
  </r>
  <r>
    <x v="0"/>
    <n v="10"/>
    <x v="5"/>
    <s v="D01CO2"/>
    <s v="District Office"/>
    <x v="0"/>
    <x v="0"/>
    <s v="660010"/>
    <m/>
    <m/>
    <n v="3200"/>
    <n v="2629.88"/>
    <n v="3200"/>
    <n v="2483.48"/>
    <n v="3200"/>
    <n v="2605.8200000000002"/>
    <n v="3200"/>
  </r>
  <r>
    <x v="0"/>
    <n v="10"/>
    <x v="5"/>
    <s v="D01CO2"/>
    <s v="District Office"/>
    <x v="1"/>
    <x v="1"/>
    <s v="660010"/>
    <m/>
    <m/>
    <n v="45000"/>
    <n v="12662.75"/>
    <n v="40000"/>
    <n v="21794.98"/>
    <n v="35000"/>
    <n v="13862.54"/>
    <n v="35000"/>
  </r>
  <r>
    <x v="0"/>
    <n v="10"/>
    <x v="5"/>
    <s v="D01CO2"/>
    <s v="District Office"/>
    <x v="1"/>
    <x v="1"/>
    <s v="651000"/>
    <m/>
    <m/>
    <n v="14000"/>
    <n v="13606.81"/>
    <n v="14000"/>
    <n v="13550.39"/>
    <n v="14000"/>
    <n v="4075.44"/>
    <n v="14000"/>
  </r>
  <r>
    <x v="0"/>
    <n v="10"/>
    <x v="5"/>
    <s v="D01CO2"/>
    <s v="District Office"/>
    <x v="70"/>
    <x v="68"/>
    <s v="651000"/>
    <m/>
    <m/>
    <n v="3000"/>
    <n v="6561.58"/>
    <n v="3000"/>
    <n v="3993.61"/>
    <n v="5500"/>
    <n v="1264.5899999999999"/>
    <n v="5500"/>
  </r>
  <r>
    <x v="0"/>
    <n v="10"/>
    <x v="5"/>
    <s v="D01CO2"/>
    <s v="District Office"/>
    <x v="2"/>
    <x v="2"/>
    <s v="660010"/>
    <m/>
    <m/>
    <n v="25000"/>
    <n v="28231.119999999999"/>
    <n v="35000"/>
    <n v="0"/>
    <n v="30000"/>
    <n v="0"/>
    <m/>
  </r>
  <r>
    <x v="0"/>
    <n v="10"/>
    <x v="5"/>
    <s v="D01CO2"/>
    <s v="District Office"/>
    <x v="3"/>
    <x v="3"/>
    <s v="651000"/>
    <m/>
    <m/>
    <n v="3500"/>
    <n v="2690.9"/>
    <n v="3500"/>
    <n v="975.4"/>
    <n v="3500"/>
    <n v="475"/>
    <n v="3500"/>
  </r>
  <r>
    <x v="0"/>
    <n v="10"/>
    <x v="5"/>
    <s v="D01CO2"/>
    <s v="District Office"/>
    <x v="3"/>
    <x v="3"/>
    <s v="660010"/>
    <m/>
    <m/>
    <n v="50000"/>
    <n v="3798.13"/>
    <n v="50000"/>
    <n v="0"/>
    <m/>
    <m/>
    <m/>
  </r>
  <r>
    <x v="0"/>
    <n v="10"/>
    <x v="5"/>
    <s v="D01CO2"/>
    <s v="District Office"/>
    <x v="3"/>
    <x v="3"/>
    <s v="677010"/>
    <m/>
    <m/>
    <n v="10000"/>
    <n v="0"/>
    <m/>
    <m/>
    <m/>
    <m/>
    <m/>
  </r>
  <r>
    <x v="0"/>
    <n v="10"/>
    <x v="5"/>
    <s v="D01CO2"/>
    <s v="District Office"/>
    <x v="4"/>
    <x v="4"/>
    <s v="660010"/>
    <m/>
    <m/>
    <m/>
    <m/>
    <m/>
    <m/>
    <n v="50000"/>
    <n v="30000"/>
    <n v="50000"/>
  </r>
  <r>
    <x v="0"/>
    <n v="10"/>
    <x v="5"/>
    <s v="D01CO2"/>
    <s v="District Office"/>
    <x v="5"/>
    <x v="5"/>
    <s v="660010"/>
    <m/>
    <m/>
    <n v="8000"/>
    <n v="6190.85"/>
    <n v="10000"/>
    <n v="6897.76"/>
    <n v="10000"/>
    <n v="2208.41"/>
    <n v="8000"/>
  </r>
  <r>
    <x v="0"/>
    <n v="10"/>
    <x v="5"/>
    <s v="D01CO2"/>
    <s v="District Office"/>
    <x v="71"/>
    <x v="69"/>
    <s v="651000"/>
    <m/>
    <m/>
    <n v="155000"/>
    <n v="160733.29"/>
    <n v="175000"/>
    <n v="155537.88"/>
    <n v="175000"/>
    <n v="55252.15"/>
    <n v="175000"/>
  </r>
  <r>
    <x v="0"/>
    <n v="10"/>
    <x v="5"/>
    <s v="D01CO2"/>
    <s v="District Office"/>
    <x v="72"/>
    <x v="70"/>
    <s v="651000"/>
    <m/>
    <m/>
    <n v="8000"/>
    <n v="7786.44"/>
    <n v="8000"/>
    <n v="7637.97"/>
    <n v="8500"/>
    <n v="2612.25"/>
    <n v="8500"/>
  </r>
  <r>
    <x v="0"/>
    <n v="10"/>
    <x v="5"/>
    <s v="D01CO2"/>
    <s v="District Office"/>
    <x v="73"/>
    <x v="71"/>
    <s v="660010"/>
    <m/>
    <m/>
    <n v="3500"/>
    <n v="1309.58"/>
    <n v="0"/>
    <n v="1787.52"/>
    <n v="3500"/>
    <n v="765.74"/>
    <n v="4000"/>
  </r>
  <r>
    <x v="0"/>
    <n v="10"/>
    <x v="5"/>
    <s v="D01CO2"/>
    <s v="District Office"/>
    <x v="46"/>
    <x v="44"/>
    <s v="651000"/>
    <m/>
    <m/>
    <n v="1000"/>
    <n v="912.15"/>
    <n v="1000"/>
    <n v="840"/>
    <n v="1000"/>
    <n v="280"/>
    <n v="1000"/>
  </r>
  <r>
    <x v="0"/>
    <n v="10"/>
    <x v="5"/>
    <s v="D01CO2"/>
    <s v="District Office"/>
    <x v="74"/>
    <x v="72"/>
    <s v="651000"/>
    <m/>
    <m/>
    <n v="8500"/>
    <n v="8230.4599999999991"/>
    <n v="8500"/>
    <n v="8691.06"/>
    <n v="9000"/>
    <n v="3240.36"/>
    <n v="9000"/>
  </r>
  <r>
    <x v="0"/>
    <n v="10"/>
    <x v="5"/>
    <s v="D01CO2"/>
    <s v="District Office"/>
    <x v="47"/>
    <x v="45"/>
    <s v="651000"/>
    <m/>
    <m/>
    <n v="300"/>
    <n v="0"/>
    <m/>
    <m/>
    <m/>
    <m/>
    <n v="0"/>
  </r>
  <r>
    <x v="0"/>
    <n v="10"/>
    <x v="5"/>
    <s v="D01CO2"/>
    <s v="District Office"/>
    <x v="75"/>
    <x v="73"/>
    <s v="660010"/>
    <m/>
    <m/>
    <n v="15000"/>
    <n v="0"/>
    <n v="0"/>
    <n v="0"/>
    <n v="10000"/>
    <n v="0"/>
    <m/>
  </r>
  <r>
    <x v="0"/>
    <n v="10"/>
    <x v="5"/>
    <s v="D01CO2"/>
    <s v="District Office"/>
    <x v="75"/>
    <x v="73"/>
    <s v="660010"/>
    <s v="DLMS02"/>
    <m/>
    <n v="0"/>
    <n v="7864.76"/>
    <n v="1000"/>
    <n v="9910"/>
    <n v="0"/>
    <n v="1501.72"/>
    <n v="10000"/>
  </r>
  <r>
    <x v="0"/>
    <n v="10"/>
    <x v="5"/>
    <s v="D01CO2"/>
    <s v="District Office"/>
    <x v="7"/>
    <x v="7"/>
    <s v="660010"/>
    <m/>
    <m/>
    <n v="8000"/>
    <n v="5663.7"/>
    <n v="8000"/>
    <n v="19.989999999999998"/>
    <n v="8000"/>
    <n v="0"/>
    <n v="8000"/>
  </r>
  <r>
    <x v="0"/>
    <n v="10"/>
    <x v="5"/>
    <s v="D01CO2"/>
    <s v="District Office"/>
    <x v="7"/>
    <x v="7"/>
    <s v="659011"/>
    <m/>
    <m/>
    <n v="700"/>
    <n v="863.52"/>
    <n v="1000"/>
    <n v="863.52"/>
    <m/>
    <m/>
    <m/>
  </r>
  <r>
    <x v="0"/>
    <n v="10"/>
    <x v="5"/>
    <s v="D01CO2"/>
    <s v="District Office"/>
    <x v="13"/>
    <x v="13"/>
    <s v="651000"/>
    <m/>
    <m/>
    <n v="4000"/>
    <n v="2267.29"/>
    <n v="3500"/>
    <n v="3005"/>
    <n v="3500"/>
    <n v="462"/>
    <n v="3500"/>
  </r>
  <r>
    <x v="0"/>
    <n v="10"/>
    <x v="5"/>
    <s v="D01CO2"/>
    <s v="District Office"/>
    <x v="76"/>
    <x v="74"/>
    <s v="651000"/>
    <m/>
    <m/>
    <n v="10000"/>
    <n v="9020.2199999999993"/>
    <n v="10000"/>
    <n v="9202"/>
    <n v="10000"/>
    <n v="3555"/>
    <n v="10000"/>
  </r>
  <r>
    <x v="0"/>
    <n v="10"/>
    <x v="5"/>
    <s v="D01CO2"/>
    <s v="District Office"/>
    <x v="19"/>
    <x v="19"/>
    <s v="651000"/>
    <m/>
    <m/>
    <n v="55000"/>
    <n v="55840.33"/>
    <n v="55000"/>
    <n v="99045.16"/>
    <n v="60000"/>
    <n v="11011.29"/>
    <n v="60000"/>
  </r>
  <r>
    <x v="0"/>
    <n v="10"/>
    <x v="5"/>
    <s v="D01CO2"/>
    <s v="District Office"/>
    <x v="42"/>
    <x v="40"/>
    <s v="651000"/>
    <m/>
    <m/>
    <n v="5500"/>
    <n v="2949"/>
    <n v="5000"/>
    <n v="2455.46"/>
    <n v="4000"/>
    <n v="690.99"/>
    <n v="4000"/>
  </r>
  <r>
    <x v="0"/>
    <n v="10"/>
    <x v="5"/>
    <s v="D01CO2"/>
    <s v="District Office"/>
    <x v="62"/>
    <x v="60"/>
    <s v="651000"/>
    <m/>
    <m/>
    <n v="27000"/>
    <n v="23385.38"/>
    <n v="27000"/>
    <n v="16868.07"/>
    <n v="27000"/>
    <n v="9630.31"/>
    <n v="27000"/>
  </r>
  <r>
    <x v="0"/>
    <n v="10"/>
    <x v="5"/>
    <s v="D01CO2"/>
    <s v="District Office"/>
    <x v="62"/>
    <x v="60"/>
    <s v="660010"/>
    <m/>
    <m/>
    <n v="23500"/>
    <n v="11404.8"/>
    <n v="23500"/>
    <n v="3441.46"/>
    <n v="23500"/>
    <n v="782.97"/>
    <n v="23500"/>
  </r>
  <r>
    <x v="0"/>
    <n v="10"/>
    <x v="5"/>
    <s v="D01CO2"/>
    <s v="District Office"/>
    <x v="24"/>
    <x v="24"/>
    <s v="660010"/>
    <m/>
    <m/>
    <n v="90000"/>
    <n v="70503.03"/>
    <n v="45000"/>
    <n v="20617.72"/>
    <n v="45000"/>
    <n v="2822.11"/>
    <n v="45000"/>
  </r>
  <r>
    <x v="0"/>
    <n v="10"/>
    <x v="5"/>
    <s v="D01CO2"/>
    <s v="District Office"/>
    <x v="68"/>
    <x v="66"/>
    <s v="660010"/>
    <m/>
    <m/>
    <n v="3000"/>
    <n v="0"/>
    <n v="3000"/>
    <n v="0"/>
    <n v="5000"/>
    <n v="631.88"/>
    <n v="5000"/>
  </r>
  <r>
    <x v="0"/>
    <n v="10"/>
    <x v="5"/>
    <s v="D01CO2"/>
    <s v="District Office"/>
    <x v="29"/>
    <x v="29"/>
    <s v="651000"/>
    <m/>
    <m/>
    <n v="100"/>
    <n v="15"/>
    <n v="100"/>
    <n v="15"/>
    <n v="100"/>
    <n v="15"/>
    <n v="100"/>
  </r>
  <r>
    <x v="0"/>
    <n v="10"/>
    <x v="5"/>
    <s v="D01CO2"/>
    <s v="District Office"/>
    <x v="30"/>
    <x v="30"/>
    <s v="660010"/>
    <m/>
    <m/>
    <n v="15000"/>
    <n v="0"/>
    <n v="15000"/>
    <n v="470.68"/>
    <n v="15000"/>
    <n v="0"/>
    <n v="7500"/>
  </r>
  <r>
    <x v="0"/>
    <n v="10"/>
    <x v="5"/>
    <s v="D01CO2"/>
    <s v="District Office"/>
    <x v="32"/>
    <x v="32"/>
    <s v="651000"/>
    <m/>
    <m/>
    <n v="-275511"/>
    <n v="0"/>
    <n v="-275511"/>
    <n v="0"/>
    <n v="-275511"/>
    <n v="0"/>
    <n v="-275511"/>
  </r>
  <r>
    <x v="0"/>
    <n v="10"/>
    <x v="5"/>
    <s v="D01CO2"/>
    <s v="District Office"/>
    <x v="77"/>
    <x v="75"/>
    <s v="651000"/>
    <m/>
    <m/>
    <n v="30000"/>
    <n v="29281.5"/>
    <n v="30000"/>
    <n v="28142.44"/>
    <n v="30000"/>
    <n v="12464.95"/>
    <n v="30000"/>
  </r>
  <r>
    <x v="0"/>
    <n v="10"/>
    <x v="5"/>
    <s v="D01CO2"/>
    <s v="District Office"/>
    <x v="8"/>
    <x v="8"/>
    <s v="660010"/>
    <m/>
    <m/>
    <m/>
    <m/>
    <n v="0"/>
    <n v="4059.65"/>
    <n v="4000"/>
    <n v="0"/>
    <n v="4000"/>
  </r>
  <r>
    <x v="0"/>
    <n v="10"/>
    <x v="5"/>
    <s v="D01CO2"/>
    <s v="District Office"/>
    <x v="15"/>
    <x v="15"/>
    <s v="660010"/>
    <m/>
    <m/>
    <n v="4000"/>
    <n v="0"/>
    <n v="4000"/>
    <n v="0"/>
    <n v="20500"/>
    <n v="0"/>
    <n v="15000"/>
  </r>
  <r>
    <x v="0"/>
    <n v="10"/>
    <x v="5"/>
    <s v="D01CO2"/>
    <s v="District Office"/>
    <x v="33"/>
    <x v="33"/>
    <s v="651000"/>
    <m/>
    <m/>
    <n v="6000"/>
    <n v="554.21"/>
    <n v="6000"/>
    <n v="14626.53"/>
    <n v="6000"/>
    <n v="0"/>
    <n v="6000"/>
  </r>
  <r>
    <x v="0"/>
    <n v="10"/>
    <x v="5"/>
    <s v="D01CO2"/>
    <s v="District Office"/>
    <x v="35"/>
    <x v="34"/>
    <s v="651000"/>
    <m/>
    <m/>
    <n v="25000"/>
    <n v="24917.63"/>
    <n v="25000"/>
    <n v="24603.86"/>
    <n v="40000"/>
    <n v="0"/>
    <n v="20000"/>
  </r>
  <r>
    <x v="0"/>
    <n v="10"/>
    <x v="5"/>
    <s v="D01CO2"/>
    <s v="District Office"/>
    <x v="35"/>
    <x v="34"/>
    <s v="660010"/>
    <m/>
    <m/>
    <n v="40000"/>
    <n v="2026.84"/>
    <m/>
    <m/>
    <m/>
    <m/>
    <m/>
  </r>
  <r>
    <x v="0"/>
    <n v="10"/>
    <x v="6"/>
    <s v="R00CO1"/>
    <s v="Regulatory Chancellors Office"/>
    <x v="1"/>
    <x v="1"/>
    <s v="660010"/>
    <m/>
    <m/>
    <n v="300"/>
    <n v="0"/>
    <n v="0"/>
    <n v="6.97"/>
    <m/>
    <m/>
    <m/>
  </r>
  <r>
    <x v="0"/>
    <n v="10"/>
    <x v="6"/>
    <s v="R00CO1"/>
    <s v="Regulatory Chancellors Office"/>
    <x v="2"/>
    <x v="2"/>
    <s v="660010"/>
    <m/>
    <m/>
    <n v="30000"/>
    <n v="5587.5"/>
    <n v="30000"/>
    <n v="17846.25"/>
    <n v="50000"/>
    <n v="2482.5"/>
    <n v="30000"/>
  </r>
  <r>
    <x v="0"/>
    <n v="10"/>
    <x v="6"/>
    <s v="R00CO1"/>
    <s v="Regulatory Chancellors Office"/>
    <x v="3"/>
    <x v="3"/>
    <s v="660010"/>
    <m/>
    <m/>
    <n v="30000"/>
    <n v="26160.06"/>
    <n v="25000"/>
    <n v="35815.49"/>
    <n v="25000"/>
    <n v="5925.11"/>
    <n v="25000"/>
  </r>
  <r>
    <x v="0"/>
    <n v="10"/>
    <x v="6"/>
    <s v="R01BT1"/>
    <s v="Regulatory Board of Trustees"/>
    <x v="17"/>
    <x v="17"/>
    <s v="660020"/>
    <m/>
    <m/>
    <n v="3600"/>
    <n v="0"/>
    <m/>
    <m/>
    <m/>
    <m/>
    <m/>
  </r>
  <r>
    <x v="0"/>
    <n v="10"/>
    <x v="6"/>
    <s v="R01BT1"/>
    <s v="Regulatory Board of Trustees"/>
    <x v="78"/>
    <x v="76"/>
    <s v="660020"/>
    <m/>
    <m/>
    <n v="4000"/>
    <n v="2470.4"/>
    <n v="4500"/>
    <n v="2455.62"/>
    <n v="4500"/>
    <n v="613.91999999999996"/>
    <n v="3500"/>
  </r>
  <r>
    <x v="0"/>
    <n v="10"/>
    <x v="6"/>
    <s v="R01BT1"/>
    <s v="Regulatory Board of Trustees"/>
    <x v="2"/>
    <x v="2"/>
    <s v="660020"/>
    <m/>
    <m/>
    <n v="100000"/>
    <n v="75424.08"/>
    <n v="125000"/>
    <n v="109969.94"/>
    <n v="200000"/>
    <n v="15600"/>
    <n v="150000"/>
  </r>
  <r>
    <x v="0"/>
    <n v="10"/>
    <x v="6"/>
    <s v="R01BT1"/>
    <s v="Regulatory Board of Trustees"/>
    <x v="3"/>
    <x v="3"/>
    <s v="660020"/>
    <m/>
    <m/>
    <n v="25000"/>
    <n v="4991.26"/>
    <n v="25000"/>
    <n v="15892.98"/>
    <n v="30000"/>
    <n v="2469.9499999999998"/>
    <n v="25000"/>
  </r>
  <r>
    <x v="0"/>
    <n v="10"/>
    <x v="6"/>
    <s v="R01BT1"/>
    <s v="Regulatory Board of Trustees"/>
    <x v="3"/>
    <x v="3"/>
    <s v="660020"/>
    <m/>
    <s v="CI"/>
    <n v="0"/>
    <n v="20.97"/>
    <n v="0"/>
    <n v="34.26"/>
    <m/>
    <m/>
    <m/>
  </r>
  <r>
    <x v="0"/>
    <n v="10"/>
    <x v="6"/>
    <s v="R01BT1"/>
    <s v="Regulatory Board of Trustees"/>
    <x v="3"/>
    <x v="3"/>
    <s v="660010"/>
    <m/>
    <m/>
    <n v="0"/>
    <n v="122.82"/>
    <m/>
    <m/>
    <n v="0"/>
    <n v="740"/>
    <m/>
  </r>
  <r>
    <x v="0"/>
    <n v="10"/>
    <x v="6"/>
    <s v="R01BT1"/>
    <s v="Regulatory Board of Trustees"/>
    <x v="6"/>
    <x v="6"/>
    <s v="660020"/>
    <m/>
    <m/>
    <n v="147000"/>
    <n v="163367"/>
    <n v="160000"/>
    <n v="145417"/>
    <n v="160000"/>
    <n v="114271.5"/>
    <n v="160000"/>
  </r>
  <r>
    <x v="0"/>
    <n v="10"/>
    <x v="6"/>
    <s v="R01BT1"/>
    <s v="Regulatory Board of Trustees"/>
    <x v="7"/>
    <x v="7"/>
    <s v="660020"/>
    <m/>
    <m/>
    <n v="30000"/>
    <n v="40.75"/>
    <n v="30000"/>
    <n v="0"/>
    <n v="45000"/>
    <n v="17500"/>
    <n v="40000"/>
  </r>
  <r>
    <x v="0"/>
    <n v="10"/>
    <x v="6"/>
    <s v="R01BT1"/>
    <s v="Regulatory Board of Trustees"/>
    <x v="79"/>
    <x v="77"/>
    <s v="660020"/>
    <m/>
    <m/>
    <n v="65000"/>
    <n v="0"/>
    <n v="400000"/>
    <n v="162785.65"/>
    <m/>
    <m/>
    <n v="250000"/>
  </r>
  <r>
    <x v="0"/>
    <n v="14"/>
    <x v="3"/>
    <s v="140HR0"/>
    <s v="HR - Vice Chancellor"/>
    <x v="66"/>
    <x v="64"/>
    <s v="673000"/>
    <s v="DTL001"/>
    <m/>
    <n v="9000"/>
    <n v="0"/>
    <n v="9000"/>
    <n v="0"/>
    <n v="9000"/>
    <n v="0"/>
    <n v="9000"/>
  </r>
  <r>
    <x v="0"/>
    <n v="14"/>
    <x v="3"/>
    <s v="140HR0"/>
    <s v="HR - Vice Chancellor"/>
    <x v="66"/>
    <x v="64"/>
    <s v="673000"/>
    <s v="PTL001"/>
    <m/>
    <m/>
    <m/>
    <n v="0"/>
    <n v="12600"/>
    <m/>
    <m/>
    <m/>
  </r>
  <r>
    <x v="0"/>
    <n v="14"/>
    <x v="3"/>
    <s v="140HR0"/>
    <s v="HR - Vice Chancellor"/>
    <x v="16"/>
    <x v="16"/>
    <s v="673000"/>
    <s v="DTL001"/>
    <m/>
    <n v="17000"/>
    <n v="1223.26"/>
    <n v="17000"/>
    <n v="0"/>
    <n v="17000"/>
    <n v="0"/>
    <n v="17000"/>
  </r>
  <r>
    <x v="0"/>
    <n v="14"/>
    <x v="3"/>
    <s v="140HR0"/>
    <s v="HR - Vice Chancellor"/>
    <x v="16"/>
    <x v="16"/>
    <s v="673000"/>
    <s v="BTL001"/>
    <m/>
    <n v="0"/>
    <n v="1177"/>
    <m/>
    <m/>
    <m/>
    <m/>
    <m/>
  </r>
  <r>
    <x v="0"/>
    <n v="14"/>
    <x v="3"/>
    <s v="140HR0"/>
    <s v="HR - Vice Chancellor"/>
    <x v="39"/>
    <x v="37"/>
    <s v="678000"/>
    <s v="DTL001"/>
    <m/>
    <m/>
    <m/>
    <n v="5500"/>
    <n v="0"/>
    <m/>
    <m/>
    <n v="0"/>
  </r>
  <r>
    <x v="0"/>
    <n v="14"/>
    <x v="3"/>
    <s v="140HR0"/>
    <s v="HR - Vice Chancellor"/>
    <x v="39"/>
    <x v="37"/>
    <s v="673000"/>
    <m/>
    <m/>
    <n v="0"/>
    <n v="2488.4899999999998"/>
    <m/>
    <m/>
    <m/>
    <m/>
    <n v="0"/>
  </r>
  <r>
    <x v="0"/>
    <n v="14"/>
    <x v="3"/>
    <s v="140HR0"/>
    <s v="HR - Vice Chancellor"/>
    <x v="17"/>
    <x v="17"/>
    <s v="673000"/>
    <s v="DTL001"/>
    <m/>
    <n v="24000"/>
    <n v="13819.82"/>
    <n v="24000"/>
    <n v="0"/>
    <n v="24000"/>
    <n v="0"/>
    <n v="24000"/>
  </r>
  <r>
    <x v="0"/>
    <n v="14"/>
    <x v="3"/>
    <s v="140HR0"/>
    <s v="HR - Vice Chancellor"/>
    <x v="17"/>
    <x v="17"/>
    <s v="673000"/>
    <m/>
    <m/>
    <m/>
    <m/>
    <m/>
    <m/>
    <n v="0"/>
    <n v="9402.11"/>
    <n v="0"/>
  </r>
  <r>
    <x v="0"/>
    <n v="14"/>
    <x v="3"/>
    <s v="140HR0"/>
    <s v="HR - Vice Chancellor"/>
    <x v="57"/>
    <x v="55"/>
    <s v="673000"/>
    <m/>
    <m/>
    <n v="1500"/>
    <n v="492.36"/>
    <m/>
    <m/>
    <m/>
    <m/>
    <n v="0"/>
  </r>
  <r>
    <x v="0"/>
    <n v="14"/>
    <x v="3"/>
    <s v="140HR0"/>
    <s v="HR - Vice Chancellor"/>
    <x v="1"/>
    <x v="1"/>
    <s v="673000"/>
    <m/>
    <m/>
    <n v="32500"/>
    <n v="29202.959999999999"/>
    <n v="32410"/>
    <n v="11927.62"/>
    <n v="32410"/>
    <n v="11111.91"/>
    <n v="32410"/>
  </r>
  <r>
    <x v="0"/>
    <n v="14"/>
    <x v="3"/>
    <s v="140HR0"/>
    <s v="HR - Vice Chancellor"/>
    <x v="2"/>
    <x v="2"/>
    <s v="673000"/>
    <m/>
    <m/>
    <n v="128000"/>
    <n v="165710.01999999999"/>
    <n v="172000"/>
    <n v="162484.53"/>
    <n v="172000"/>
    <n v="86853.75"/>
    <n v="242000"/>
  </r>
  <r>
    <x v="0"/>
    <n v="14"/>
    <x v="3"/>
    <s v="140HR0"/>
    <s v="HR - Vice Chancellor"/>
    <x v="12"/>
    <x v="12"/>
    <s v="673000"/>
    <m/>
    <m/>
    <n v="5000"/>
    <n v="0"/>
    <n v="3000"/>
    <n v="7342.23"/>
    <n v="3000"/>
    <n v="177.35"/>
    <n v="3000"/>
  </r>
  <r>
    <x v="0"/>
    <n v="14"/>
    <x v="3"/>
    <s v="140HR0"/>
    <s v="HR - Vice Chancellor"/>
    <x v="3"/>
    <x v="3"/>
    <s v="673000"/>
    <m/>
    <m/>
    <n v="17800"/>
    <n v="16531.939999999999"/>
    <n v="25000"/>
    <n v="33437.410000000003"/>
    <n v="25000"/>
    <n v="2969.27"/>
    <n v="25000"/>
  </r>
  <r>
    <x v="0"/>
    <n v="14"/>
    <x v="3"/>
    <s v="140HR0"/>
    <s v="HR - Vice Chancellor"/>
    <x v="18"/>
    <x v="18"/>
    <s v="673000"/>
    <m/>
    <m/>
    <n v="0"/>
    <n v="523.39"/>
    <n v="0"/>
    <n v="51.93"/>
    <m/>
    <m/>
    <n v="0"/>
  </r>
  <r>
    <x v="0"/>
    <n v="14"/>
    <x v="3"/>
    <s v="140HR0"/>
    <s v="HR - Vice Chancellor"/>
    <x v="5"/>
    <x v="5"/>
    <s v="673000"/>
    <m/>
    <m/>
    <n v="1000"/>
    <n v="1966.25"/>
    <n v="2500"/>
    <n v="949.09"/>
    <n v="2500"/>
    <n v="404.23"/>
    <n v="2500"/>
  </r>
  <r>
    <x v="0"/>
    <n v="14"/>
    <x v="3"/>
    <s v="140HR0"/>
    <s v="HR - Vice Chancellor"/>
    <x v="6"/>
    <x v="6"/>
    <s v="673000"/>
    <m/>
    <m/>
    <n v="2530"/>
    <n v="1180"/>
    <n v="5000"/>
    <n v="4130"/>
    <n v="5000"/>
    <n v="5450"/>
    <n v="7200"/>
  </r>
  <r>
    <x v="0"/>
    <n v="14"/>
    <x v="3"/>
    <s v="140HR0"/>
    <s v="HR - Vice Chancellor"/>
    <x v="73"/>
    <x v="71"/>
    <s v="673000"/>
    <m/>
    <m/>
    <m/>
    <m/>
    <n v="0"/>
    <n v="40"/>
    <m/>
    <m/>
    <n v="500"/>
  </r>
  <r>
    <x v="0"/>
    <n v="14"/>
    <x v="3"/>
    <s v="140HR0"/>
    <s v="HR - Vice Chancellor"/>
    <x v="80"/>
    <x v="78"/>
    <s v="673000"/>
    <m/>
    <m/>
    <n v="30000"/>
    <n v="45491.57"/>
    <n v="60000"/>
    <n v="54689.03"/>
    <n v="60000"/>
    <n v="15108.2"/>
    <n v="60000"/>
  </r>
  <r>
    <x v="0"/>
    <n v="14"/>
    <x v="3"/>
    <s v="140HR0"/>
    <s v="HR - Vice Chancellor"/>
    <x v="81"/>
    <x v="79"/>
    <s v="673000"/>
    <m/>
    <m/>
    <n v="13000"/>
    <n v="29323.65"/>
    <n v="20000"/>
    <n v="26694.799999999999"/>
    <n v="20000"/>
    <n v="-2"/>
    <n v="20000"/>
  </r>
  <r>
    <x v="0"/>
    <n v="14"/>
    <x v="3"/>
    <s v="140HR0"/>
    <s v="HR - Vice Chancellor"/>
    <x v="24"/>
    <x v="24"/>
    <s v="673000"/>
    <m/>
    <m/>
    <n v="0"/>
    <n v="5.09"/>
    <m/>
    <m/>
    <m/>
    <m/>
    <n v="200"/>
  </r>
  <r>
    <x v="0"/>
    <n v="14"/>
    <x v="3"/>
    <s v="140HR0"/>
    <s v="HR - Vice Chancellor"/>
    <x v="82"/>
    <x v="80"/>
    <s v="673000"/>
    <m/>
    <m/>
    <m/>
    <m/>
    <n v="0"/>
    <n v="61.61"/>
    <m/>
    <m/>
    <m/>
  </r>
  <r>
    <x v="0"/>
    <n v="14"/>
    <x v="3"/>
    <s v="140HR0"/>
    <s v="HR - Vice Chancellor"/>
    <x v="14"/>
    <x v="14"/>
    <s v="673000"/>
    <m/>
    <m/>
    <n v="170000"/>
    <n v="67051.240000000005"/>
    <n v="120000"/>
    <n v="26817.51"/>
    <n v="120000"/>
    <n v="7443.93"/>
    <n v="120000"/>
  </r>
  <r>
    <x v="0"/>
    <n v="14"/>
    <x v="3"/>
    <s v="140HR0"/>
    <s v="HR - Vice Chancellor"/>
    <x v="68"/>
    <x v="66"/>
    <s v="673000"/>
    <m/>
    <m/>
    <n v="0"/>
    <n v="1254.83"/>
    <n v="5000"/>
    <n v="5583.22"/>
    <n v="5000"/>
    <n v="2522.06"/>
    <n v="20000"/>
  </r>
  <r>
    <x v="0"/>
    <n v="14"/>
    <x v="3"/>
    <s v="140HR0"/>
    <s v="HR - Vice Chancellor"/>
    <x v="30"/>
    <x v="30"/>
    <s v="673000"/>
    <m/>
    <m/>
    <n v="1740"/>
    <n v="14015.79"/>
    <n v="1740"/>
    <n v="22102.6"/>
    <n v="1740"/>
    <n v="4274.25"/>
    <n v="5000"/>
  </r>
  <r>
    <x v="0"/>
    <n v="14"/>
    <x v="3"/>
    <s v="140HR0"/>
    <s v="HR - Vice Chancellor"/>
    <x v="30"/>
    <x v="30"/>
    <s v="677050"/>
    <m/>
    <m/>
    <n v="0"/>
    <n v="747.5"/>
    <m/>
    <m/>
    <m/>
    <m/>
    <m/>
  </r>
  <r>
    <x v="0"/>
    <n v="14"/>
    <x v="3"/>
    <s v="140HR0"/>
    <s v="HR - Vice Chancellor"/>
    <x v="83"/>
    <x v="81"/>
    <s v="673000"/>
    <m/>
    <m/>
    <n v="0"/>
    <n v="332"/>
    <m/>
    <m/>
    <m/>
    <m/>
    <m/>
  </r>
  <r>
    <x v="0"/>
    <n v="14"/>
    <x v="3"/>
    <s v="140HR0"/>
    <s v="HR - Vice Chancellor"/>
    <x v="31"/>
    <x v="31"/>
    <s v="673000"/>
    <m/>
    <m/>
    <n v="0"/>
    <n v="35311.54"/>
    <m/>
    <m/>
    <m/>
    <m/>
    <n v="0"/>
  </r>
  <r>
    <x v="0"/>
    <n v="14"/>
    <x v="3"/>
    <s v="140HR0"/>
    <s v="HR - Vice Chancellor"/>
    <x v="65"/>
    <x v="63"/>
    <s v="673000"/>
    <m/>
    <m/>
    <m/>
    <m/>
    <m/>
    <m/>
    <n v="0"/>
    <n v="1100"/>
    <n v="0"/>
  </r>
  <r>
    <x v="0"/>
    <n v="14"/>
    <x v="3"/>
    <s v="140HR0"/>
    <s v="HR - Vice Chancellor"/>
    <x v="8"/>
    <x v="8"/>
    <s v="673000"/>
    <m/>
    <m/>
    <m/>
    <m/>
    <n v="0"/>
    <n v="2846.75"/>
    <n v="0"/>
    <n v="2215.52"/>
    <n v="0"/>
  </r>
  <r>
    <x v="0"/>
    <n v="14"/>
    <x v="3"/>
    <s v="140HR0"/>
    <s v="HR - Vice Chancellor"/>
    <x v="15"/>
    <x v="15"/>
    <s v="673000"/>
    <m/>
    <m/>
    <n v="0"/>
    <n v="15253.1"/>
    <m/>
    <m/>
    <n v="10000"/>
    <n v="0"/>
    <n v="0"/>
  </r>
  <r>
    <x v="0"/>
    <n v="14"/>
    <x v="3"/>
    <s v="140HR0"/>
    <s v="HR - Vice Chancellor"/>
    <x v="33"/>
    <x v="33"/>
    <s v="673000"/>
    <m/>
    <m/>
    <m/>
    <m/>
    <m/>
    <m/>
    <n v="0"/>
    <n v="0"/>
    <n v="0"/>
  </r>
  <r>
    <x v="0"/>
    <n v="14"/>
    <x v="3"/>
    <s v="140HR0"/>
    <s v="HR - Vice Chancellor"/>
    <x v="38"/>
    <x v="36"/>
    <s v="672000"/>
    <m/>
    <m/>
    <n v="0"/>
    <n v="0"/>
    <m/>
    <m/>
    <m/>
    <m/>
    <n v="0"/>
  </r>
  <r>
    <x v="0"/>
    <n v="14"/>
    <x v="3"/>
    <s v="140HR1"/>
    <s v="HR - Director"/>
    <x v="81"/>
    <x v="79"/>
    <s v="673000"/>
    <m/>
    <m/>
    <m/>
    <m/>
    <n v="0"/>
    <n v="120"/>
    <m/>
    <m/>
    <n v="0"/>
  </r>
  <r>
    <x v="0"/>
    <n v="14"/>
    <x v="3"/>
    <s v="140HR6"/>
    <s v="HR - Risk Mgmt &amp; Safety"/>
    <x v="39"/>
    <x v="37"/>
    <s v="677050"/>
    <m/>
    <m/>
    <n v="0"/>
    <n v="199.4"/>
    <m/>
    <m/>
    <n v="0"/>
    <n v="0"/>
    <m/>
  </r>
  <r>
    <x v="0"/>
    <n v="14"/>
    <x v="3"/>
    <s v="140HR6"/>
    <s v="HR - Risk Mgmt &amp; Safety"/>
    <x v="39"/>
    <x v="37"/>
    <s v="677050"/>
    <s v="CEQ001"/>
    <m/>
    <m/>
    <m/>
    <m/>
    <m/>
    <n v="0"/>
    <n v="0"/>
    <n v="0"/>
  </r>
  <r>
    <x v="0"/>
    <n v="14"/>
    <x v="3"/>
    <s v="140HR6"/>
    <s v="HR - Risk Mgmt &amp; Safety"/>
    <x v="39"/>
    <x v="37"/>
    <s v="677099"/>
    <s v="CEQ001"/>
    <m/>
    <m/>
    <m/>
    <m/>
    <m/>
    <n v="0"/>
    <n v="807.02"/>
    <m/>
  </r>
  <r>
    <x v="0"/>
    <n v="14"/>
    <x v="3"/>
    <s v="140HR6"/>
    <s v="HR - Risk Mgmt &amp; Safety"/>
    <x v="10"/>
    <x v="10"/>
    <s v="677050"/>
    <s v="DTL001"/>
    <m/>
    <n v="5000"/>
    <n v="0"/>
    <m/>
    <m/>
    <m/>
    <m/>
    <n v="0"/>
  </r>
  <r>
    <x v="0"/>
    <n v="14"/>
    <x v="3"/>
    <s v="140HR6"/>
    <s v="HR - Risk Mgmt &amp; Safety"/>
    <x v="1"/>
    <x v="1"/>
    <s v="677050"/>
    <m/>
    <m/>
    <n v="6700"/>
    <n v="11403.27"/>
    <n v="8200"/>
    <n v="8196.9500000000007"/>
    <n v="8200"/>
    <n v="103.22"/>
    <n v="8200"/>
  </r>
  <r>
    <x v="0"/>
    <n v="14"/>
    <x v="3"/>
    <s v="140HR6"/>
    <s v="HR - Risk Mgmt &amp; Safety"/>
    <x v="2"/>
    <x v="2"/>
    <s v="677050"/>
    <m/>
    <m/>
    <n v="0"/>
    <n v="17"/>
    <n v="5000"/>
    <n v="4075"/>
    <n v="20000"/>
    <n v="0"/>
    <n v="20000"/>
  </r>
  <r>
    <x v="0"/>
    <n v="14"/>
    <x v="3"/>
    <s v="140HR6"/>
    <s v="HR - Risk Mgmt &amp; Safety"/>
    <x v="3"/>
    <x v="3"/>
    <s v="677050"/>
    <m/>
    <m/>
    <n v="0"/>
    <n v="1554.61"/>
    <n v="16250"/>
    <n v="4002.68"/>
    <n v="16250"/>
    <n v="0"/>
    <n v="16250"/>
  </r>
  <r>
    <x v="0"/>
    <n v="14"/>
    <x v="3"/>
    <s v="140HR6"/>
    <s v="HR - Risk Mgmt &amp; Safety"/>
    <x v="5"/>
    <x v="5"/>
    <s v="677050"/>
    <m/>
    <m/>
    <m/>
    <m/>
    <n v="1000"/>
    <n v="0"/>
    <n v="1000"/>
    <n v="0"/>
    <n v="1000"/>
  </r>
  <r>
    <x v="0"/>
    <n v="14"/>
    <x v="3"/>
    <s v="140HR6"/>
    <s v="HR - Risk Mgmt &amp; Safety"/>
    <x v="6"/>
    <x v="6"/>
    <s v="677050"/>
    <m/>
    <m/>
    <n v="260"/>
    <n v="195"/>
    <n v="5260"/>
    <n v="1921.42"/>
    <n v="5260"/>
    <n v="0"/>
    <n v="5260"/>
  </r>
  <r>
    <x v="0"/>
    <n v="14"/>
    <x v="3"/>
    <s v="140HR6"/>
    <s v="HR - Risk Mgmt &amp; Safety"/>
    <x v="84"/>
    <x v="82"/>
    <s v="677050"/>
    <m/>
    <m/>
    <n v="2000"/>
    <n v="2922.34"/>
    <n v="4250"/>
    <n v="0"/>
    <n v="4250"/>
    <n v="0"/>
    <n v="4250"/>
  </r>
  <r>
    <x v="0"/>
    <n v="14"/>
    <x v="3"/>
    <s v="140HR6"/>
    <s v="HR - Risk Mgmt &amp; Safety"/>
    <x v="7"/>
    <x v="7"/>
    <s v="677050"/>
    <m/>
    <m/>
    <m/>
    <m/>
    <n v="5000"/>
    <n v="5000"/>
    <n v="5500"/>
    <n v="5557.44"/>
    <n v="5500"/>
  </r>
  <r>
    <x v="0"/>
    <n v="14"/>
    <x v="3"/>
    <s v="140HR6"/>
    <s v="HR - Risk Mgmt &amp; Safety"/>
    <x v="42"/>
    <x v="40"/>
    <s v="677050"/>
    <m/>
    <m/>
    <n v="0"/>
    <n v="218.87"/>
    <m/>
    <m/>
    <m/>
    <m/>
    <m/>
  </r>
  <r>
    <x v="0"/>
    <n v="14"/>
    <x v="3"/>
    <s v="140HR6"/>
    <s v="HR - Risk Mgmt &amp; Safety"/>
    <x v="30"/>
    <x v="30"/>
    <s v="677050"/>
    <m/>
    <m/>
    <n v="21000"/>
    <n v="18848.68"/>
    <n v="21000"/>
    <n v="14463.32"/>
    <n v="21000"/>
    <n v="0"/>
    <n v="21000"/>
  </r>
  <r>
    <x v="0"/>
    <n v="14"/>
    <x v="3"/>
    <s v="140HR6"/>
    <s v="HR - Risk Mgmt &amp; Safety"/>
    <x v="31"/>
    <x v="31"/>
    <s v="677050"/>
    <m/>
    <m/>
    <n v="0"/>
    <n v="-416.2"/>
    <m/>
    <m/>
    <m/>
    <m/>
    <n v="0"/>
  </r>
  <r>
    <x v="0"/>
    <n v="14"/>
    <x v="3"/>
    <s v="140HR6"/>
    <s v="HR - Risk Mgmt &amp; Safety"/>
    <x v="15"/>
    <x v="15"/>
    <s v="677050"/>
    <m/>
    <m/>
    <m/>
    <m/>
    <n v="2000"/>
    <n v="0"/>
    <n v="2000"/>
    <n v="0"/>
    <n v="2000"/>
  </r>
  <r>
    <x v="0"/>
    <n v="14"/>
    <x v="3"/>
    <s v="140HR6"/>
    <s v="HR - Risk Mgmt &amp; Safety"/>
    <x v="33"/>
    <x v="33"/>
    <s v="677050"/>
    <m/>
    <m/>
    <m/>
    <m/>
    <n v="0"/>
    <n v="282.39999999999998"/>
    <m/>
    <m/>
    <m/>
  </r>
  <r>
    <x v="0"/>
    <n v="14"/>
    <x v="3"/>
    <s v="140HR8"/>
    <s v="Payroll"/>
    <x v="39"/>
    <x v="37"/>
    <s v="673000"/>
    <s v="DTL001"/>
    <m/>
    <n v="5500"/>
    <n v="0"/>
    <m/>
    <m/>
    <m/>
    <m/>
    <m/>
  </r>
  <r>
    <x v="0"/>
    <n v="14"/>
    <x v="3"/>
    <s v="140HR8"/>
    <s v="Payroll"/>
    <x v="39"/>
    <x v="37"/>
    <s v="673000"/>
    <m/>
    <m/>
    <n v="0"/>
    <n v="225.67"/>
    <m/>
    <m/>
    <m/>
    <m/>
    <m/>
  </r>
  <r>
    <x v="0"/>
    <n v="14"/>
    <x v="3"/>
    <s v="145HR3"/>
    <s v="Human Resources - BC"/>
    <x v="39"/>
    <x v="37"/>
    <s v="673000"/>
    <m/>
    <m/>
    <n v="0"/>
    <n v="101.61"/>
    <n v="0"/>
    <n v="488.18"/>
    <m/>
    <m/>
    <n v="0"/>
  </r>
  <r>
    <x v="0"/>
    <n v="14"/>
    <x v="3"/>
    <s v="145HR3"/>
    <s v="Human Resources - BC"/>
    <x v="17"/>
    <x v="17"/>
    <s v="673000"/>
    <m/>
    <m/>
    <n v="0"/>
    <n v="4420.6099999999997"/>
    <n v="0"/>
    <n v="27107.71"/>
    <n v="0"/>
    <n v="16369.44"/>
    <n v="0"/>
  </r>
  <r>
    <x v="0"/>
    <n v="14"/>
    <x v="3"/>
    <s v="145HR3"/>
    <s v="Human Resources - BC"/>
    <x v="17"/>
    <x v="17"/>
    <s v="673000"/>
    <s v="BTL001"/>
    <m/>
    <n v="0"/>
    <n v="8084.26"/>
    <m/>
    <m/>
    <m/>
    <m/>
    <m/>
  </r>
  <r>
    <x v="0"/>
    <n v="14"/>
    <x v="3"/>
    <s v="145HR4"/>
    <s v="Human Resources - PC"/>
    <x v="39"/>
    <x v="37"/>
    <s v="673000"/>
    <s v="PTL001"/>
    <m/>
    <n v="0"/>
    <n v="427.02"/>
    <m/>
    <m/>
    <m/>
    <m/>
    <m/>
  </r>
  <r>
    <x v="0"/>
    <n v="14"/>
    <x v="3"/>
    <s v="145HR4"/>
    <s v="Human Resources - PC"/>
    <x v="1"/>
    <x v="1"/>
    <s v="673000"/>
    <m/>
    <m/>
    <n v="500"/>
    <n v="91.12"/>
    <n v="500"/>
    <n v="274.27999999999997"/>
    <n v="500"/>
    <n v="0"/>
    <n v="500"/>
  </r>
  <r>
    <x v="0"/>
    <n v="14"/>
    <x v="3"/>
    <s v="145HR4"/>
    <s v="Human Resources - PC"/>
    <x v="3"/>
    <x v="3"/>
    <s v="673000"/>
    <m/>
    <m/>
    <n v="400"/>
    <n v="0"/>
    <n v="200"/>
    <n v="0"/>
    <n v="200"/>
    <n v="0"/>
    <n v="200"/>
  </r>
  <r>
    <x v="0"/>
    <n v="14"/>
    <x v="3"/>
    <s v="145HR5"/>
    <s v="Human Resources - CC"/>
    <x v="39"/>
    <x v="37"/>
    <s v="673000"/>
    <s v="CTL001"/>
    <s v="CI"/>
    <n v="0"/>
    <n v="223.72"/>
    <m/>
    <m/>
    <m/>
    <m/>
    <m/>
  </r>
  <r>
    <x v="0"/>
    <n v="14"/>
    <x v="3"/>
    <s v="145HR5"/>
    <s v="Human Resources - CC"/>
    <x v="39"/>
    <x v="37"/>
    <s v="673000"/>
    <s v="CTL001"/>
    <m/>
    <n v="0"/>
    <n v="212.26"/>
    <m/>
    <m/>
    <m/>
    <m/>
    <m/>
  </r>
  <r>
    <x v="0"/>
    <n v="14"/>
    <x v="3"/>
    <s v="145HR5"/>
    <s v="Human Resources - CC"/>
    <x v="17"/>
    <x v="17"/>
    <s v="673000"/>
    <s v="DTL001"/>
    <m/>
    <m/>
    <m/>
    <n v="0"/>
    <n v="6223.33"/>
    <m/>
    <m/>
    <m/>
  </r>
  <r>
    <x v="0"/>
    <n v="14"/>
    <x v="3"/>
    <s v="145HR5"/>
    <s v="Human Resources - CC"/>
    <x v="1"/>
    <x v="1"/>
    <s v="673000"/>
    <m/>
    <m/>
    <n v="300"/>
    <n v="0"/>
    <n v="390"/>
    <n v="452.1"/>
    <n v="500"/>
    <n v="86.06"/>
    <n v="500"/>
  </r>
  <r>
    <x v="0"/>
    <n v="14"/>
    <x v="3"/>
    <s v="145HR5"/>
    <s v="Human Resources - CC"/>
    <x v="3"/>
    <x v="3"/>
    <s v="673000"/>
    <m/>
    <m/>
    <n v="0"/>
    <n v="64.56"/>
    <n v="200"/>
    <n v="0"/>
    <n v="200"/>
    <n v="0"/>
    <n v="200"/>
  </r>
  <r>
    <x v="0"/>
    <n v="15"/>
    <x v="7"/>
    <s v="150LE0"/>
    <s v="General Counsel"/>
    <x v="0"/>
    <x v="0"/>
    <s v="660030"/>
    <m/>
    <m/>
    <n v="30000"/>
    <n v="6637.64"/>
    <n v="20000"/>
    <n v="7428.23"/>
    <n v="20000"/>
    <n v="3828.66"/>
    <n v="15000"/>
  </r>
  <r>
    <x v="0"/>
    <n v="15"/>
    <x v="7"/>
    <s v="150LE0"/>
    <s v="General Counsel"/>
    <x v="2"/>
    <x v="2"/>
    <s v="660030"/>
    <m/>
    <m/>
    <n v="75000"/>
    <n v="15778.69"/>
    <n v="50000"/>
    <n v="162036.66"/>
    <n v="100000"/>
    <n v="47607.44"/>
    <n v="100000"/>
  </r>
  <r>
    <x v="0"/>
    <n v="15"/>
    <x v="7"/>
    <s v="150LE0"/>
    <s v="General Counsel"/>
    <x v="3"/>
    <x v="3"/>
    <s v="660030"/>
    <m/>
    <m/>
    <n v="50000"/>
    <n v="19810.23"/>
    <n v="30000"/>
    <n v="23011.07"/>
    <n v="30000"/>
    <n v="19433.669999999998"/>
    <n v="30000"/>
  </r>
  <r>
    <x v="0"/>
    <n v="15"/>
    <x v="7"/>
    <s v="150LE0"/>
    <s v="General Counsel"/>
    <x v="3"/>
    <x v="3"/>
    <s v="660020"/>
    <m/>
    <m/>
    <n v="0"/>
    <n v="362.59"/>
    <m/>
    <m/>
    <m/>
    <m/>
    <m/>
  </r>
  <r>
    <x v="0"/>
    <n v="15"/>
    <x v="7"/>
    <s v="150LE0"/>
    <s v="General Counsel"/>
    <x v="3"/>
    <x v="3"/>
    <s v="677050"/>
    <m/>
    <m/>
    <m/>
    <m/>
    <n v="0"/>
    <n v="148"/>
    <m/>
    <m/>
    <m/>
  </r>
  <r>
    <x v="0"/>
    <n v="15"/>
    <x v="7"/>
    <s v="150LE0"/>
    <s v="General Counsel"/>
    <x v="5"/>
    <x v="5"/>
    <s v="660030"/>
    <m/>
    <m/>
    <n v="1000"/>
    <n v="49.89"/>
    <n v="1000"/>
    <n v="0"/>
    <n v="1000"/>
    <n v="0"/>
    <n v="500"/>
  </r>
  <r>
    <x v="0"/>
    <n v="15"/>
    <x v="7"/>
    <s v="150LE0"/>
    <s v="General Counsel"/>
    <x v="6"/>
    <x v="6"/>
    <s v="660030"/>
    <m/>
    <m/>
    <n v="10000"/>
    <n v="6725.75"/>
    <n v="9000"/>
    <n v="4464.45"/>
    <n v="9000"/>
    <n v="3025"/>
    <n v="7000"/>
  </r>
  <r>
    <x v="0"/>
    <n v="15"/>
    <x v="7"/>
    <s v="150LE0"/>
    <s v="General Counsel"/>
    <x v="41"/>
    <x v="39"/>
    <s v="660030"/>
    <m/>
    <m/>
    <n v="2000"/>
    <n v="0"/>
    <n v="2000"/>
    <n v="0"/>
    <m/>
    <m/>
    <m/>
  </r>
  <r>
    <x v="0"/>
    <n v="15"/>
    <x v="7"/>
    <s v="150LE0"/>
    <s v="General Counsel"/>
    <x v="85"/>
    <x v="83"/>
    <s v="660030"/>
    <m/>
    <m/>
    <n v="0"/>
    <n v="1097.51"/>
    <m/>
    <m/>
    <m/>
    <m/>
    <m/>
  </r>
  <r>
    <x v="0"/>
    <n v="15"/>
    <x v="7"/>
    <s v="150LE0"/>
    <s v="General Counsel"/>
    <x v="7"/>
    <x v="7"/>
    <s v="660030"/>
    <m/>
    <m/>
    <n v="25663.7"/>
    <n v="340"/>
    <n v="2000"/>
    <n v="0"/>
    <n v="2000"/>
    <n v="2404.6999999999998"/>
    <n v="3000"/>
  </r>
  <r>
    <x v="0"/>
    <n v="15"/>
    <x v="7"/>
    <s v="150LE0"/>
    <s v="General Counsel"/>
    <x v="21"/>
    <x v="21"/>
    <s v="660030"/>
    <m/>
    <m/>
    <n v="227491.32"/>
    <n v="457557.81"/>
    <n v="200000"/>
    <n v="578867.84"/>
    <n v="250000"/>
    <n v="28229.19"/>
    <n v="250000"/>
  </r>
  <r>
    <x v="0"/>
    <n v="15"/>
    <x v="7"/>
    <s v="150LE0"/>
    <s v="General Counsel"/>
    <x v="14"/>
    <x v="14"/>
    <s v="660030"/>
    <m/>
    <m/>
    <n v="1000"/>
    <n v="288.49"/>
    <n v="500"/>
    <n v="0"/>
    <n v="500"/>
    <n v="0"/>
    <n v="500"/>
  </r>
  <r>
    <x v="0"/>
    <n v="15"/>
    <x v="7"/>
    <s v="150RM0"/>
    <s v="Dir of Risk Mgmt Operating Budget"/>
    <x v="36"/>
    <x v="34"/>
    <s v="660010"/>
    <m/>
    <m/>
    <n v="0"/>
    <n v="52198.6"/>
    <m/>
    <m/>
    <m/>
    <m/>
    <m/>
  </r>
</pivotCacheRecords>
</file>

<file path=xl/pivotCache/pivotCacheRecords3.xml><?xml version="1.0" encoding="utf-8"?>
<pivotCacheRecords xmlns="http://schemas.openxmlformats.org/spreadsheetml/2006/main" xmlns:r="http://schemas.openxmlformats.org/officeDocument/2006/relationships" count="165">
  <r>
    <s v="BEC018"/>
    <s v="Administrative Assistant"/>
    <s v="@00058294"/>
    <s v="Horton, Genevieve T."/>
    <s v="445"/>
    <n v="5"/>
    <s v="CA"/>
    <s v="A"/>
    <n v="1"/>
    <n v="100"/>
    <n v="1"/>
    <x v="0"/>
    <x v="0"/>
    <x v="0"/>
    <x v="0"/>
    <s v="684000"/>
    <m/>
    <m/>
    <n v="0.5"/>
    <n v="56732.3"/>
    <n v="28366.15"/>
    <n v="17776.921979750001"/>
    <n v="46143.071979750006"/>
    <n v="111.6"/>
    <n v="42.9"/>
    <n v="8064"/>
    <n v="672.3"/>
    <m/>
    <n v="555.97654"/>
    <m/>
    <n v="411.30917500000004"/>
    <n v="276.99545475000002"/>
    <m/>
    <n v="280.82488500000005"/>
    <n v="14.183075000000001"/>
    <x v="0"/>
    <n v="1758.7013000000002"/>
    <x v="0"/>
    <n v="5900.1592000000001"/>
  </r>
  <r>
    <s v="BEC018"/>
    <s v="Administrative Assistant"/>
    <s v="@00058294"/>
    <s v="Horton, Genevieve T."/>
    <s v="445"/>
    <n v="5"/>
    <s v="CA"/>
    <s v="A"/>
    <n v="1"/>
    <n v="100"/>
    <n v="1"/>
    <x v="1"/>
    <x v="1"/>
    <x v="0"/>
    <x v="0"/>
    <s v="684000"/>
    <m/>
    <m/>
    <n v="0.5"/>
    <n v="56732.3"/>
    <n v="28366.15"/>
    <n v="17776.921979750001"/>
    <n v="46143.071979750006"/>
    <n v="111.6"/>
    <n v="42.9"/>
    <n v="8064"/>
    <n v="672.3"/>
    <m/>
    <n v="555.97654"/>
    <m/>
    <n v="411.30917500000004"/>
    <n v="276.99545475000002"/>
    <m/>
    <n v="280.82488500000005"/>
    <n v="14.183075000000001"/>
    <x v="0"/>
    <n v="1758.7013000000002"/>
    <x v="0"/>
    <n v="5900.1592000000001"/>
  </r>
  <r>
    <s v="BMC503"/>
    <s v="Public Safety Officer I"/>
    <s v="@00597540"/>
    <s v="Goode, Jared J."/>
    <s v="375"/>
    <n v="2"/>
    <s v="CA"/>
    <s v="A"/>
    <n v="1"/>
    <n v="100"/>
    <n v="1"/>
    <x v="1"/>
    <x v="2"/>
    <x v="1"/>
    <x v="0"/>
    <n v="677010"/>
    <m/>
    <m/>
    <n v="1"/>
    <n v="37284.230000000003"/>
    <n v="37284.230000000003"/>
    <n v="29461.444310949999"/>
    <n v="66745.674310950009"/>
    <n v="223.2"/>
    <n v="85.8"/>
    <n v="16128"/>
    <n v="1344.6"/>
    <m/>
    <n v="730.77090800000008"/>
    <m/>
    <n v="540.62133500000004"/>
    <n v="364.08050595000003"/>
    <m/>
    <n v="369.11387700000006"/>
    <n v="18.642115"/>
    <x v="0"/>
    <n v="2311.6222600000001"/>
    <x v="1"/>
    <n v="7755.1198400000003"/>
  </r>
  <r>
    <s v="BMC531"/>
    <s v="Educational Trainer"/>
    <s v="@00003639"/>
    <s v="Casagrande, Richard M."/>
    <s v="490"/>
    <n v="13"/>
    <s v="CZ"/>
    <s v="A"/>
    <n v="1"/>
    <n v="100"/>
    <n v="1"/>
    <x v="2"/>
    <x v="3"/>
    <x v="0"/>
    <x v="0"/>
    <s v="684000"/>
    <m/>
    <m/>
    <n v="1"/>
    <n v="86324.9"/>
    <n v="86324.9"/>
    <n v="44622.953288499994"/>
    <n v="130947.85328849999"/>
    <n v="223.2"/>
    <n v="85.8"/>
    <n v="16128"/>
    <n v="1344.6"/>
    <m/>
    <n v="1691.9680399999997"/>
    <m/>
    <n v="1251.7110499999999"/>
    <n v="842.96264849999989"/>
    <m/>
    <n v="653.40000000000009"/>
    <n v="43.16245"/>
    <x v="0"/>
    <n v="5352.1437999999998"/>
    <x v="2"/>
    <n v="17955.579199999996"/>
  </r>
  <r>
    <s v="BMC699"/>
    <s v="Public Safety Officer II"/>
    <s v="@00347818"/>
    <s v="Rodriguez, Freddie"/>
    <s v="410"/>
    <n v="13"/>
    <s v="CA"/>
    <s v="A"/>
    <n v="0"/>
    <n v="100"/>
    <n v="1"/>
    <x v="1"/>
    <x v="2"/>
    <x v="1"/>
    <x v="0"/>
    <s v="677010"/>
    <m/>
    <m/>
    <n v="1"/>
    <n v="58150.57"/>
    <n v="58150.57"/>
    <n v="35998.138311050003"/>
    <n v="94148.708311049995"/>
    <n v="223.2"/>
    <n v="85.8"/>
    <n v="16128"/>
    <n v="1344.6"/>
    <m/>
    <n v="1139.751172"/>
    <m/>
    <n v="843.18326500000001"/>
    <n v="567.84031604999996"/>
    <m/>
    <n v="575.69064300000002"/>
    <n v="29.075285000000001"/>
    <x v="0"/>
    <n v="3605.3353400000001"/>
    <x v="3"/>
    <n v="12095.31856"/>
  </r>
  <r>
    <s v="BMF273"/>
    <s v="Instructor, Mathematics"/>
    <s v="@00002963"/>
    <s v="Greenwood, Thomas F."/>
    <s v="04"/>
    <n v="15"/>
    <s v="I2"/>
    <s v="A"/>
    <n v="1"/>
    <n v="100"/>
    <n v="1"/>
    <x v="1"/>
    <x v="4"/>
    <x v="2"/>
    <x v="1"/>
    <s v="673000"/>
    <m/>
    <m/>
    <n v="0.5"/>
    <n v="125015.23149732001"/>
    <n v="62507.615748660006"/>
    <n v="22801.852665710161"/>
    <n v="85309.468414370174"/>
    <m/>
    <n v="42.9"/>
    <n v="8298"/>
    <n v="672.3"/>
    <m/>
    <n v="1225.1492686737361"/>
    <m/>
    <n v="906.36042835557009"/>
    <n v="610.38686778566489"/>
    <m/>
    <n v="326.70000000000005"/>
    <n v="31.253807874330004"/>
    <x v="1"/>
    <n v="0"/>
    <x v="4"/>
    <n v="0"/>
  </r>
  <r>
    <s v="BMF297"/>
    <s v="Instructor, Economics"/>
    <s v="@00005322"/>
    <s v="Harvath, Michael W."/>
    <s v="05"/>
    <n v="15"/>
    <s v="I1"/>
    <s v="A"/>
    <n v="1"/>
    <n v="100"/>
    <n v="1"/>
    <x v="1"/>
    <x v="4"/>
    <x v="2"/>
    <x v="1"/>
    <s v="673000"/>
    <m/>
    <m/>
    <n v="0.3"/>
    <n v="133764.50667384002"/>
    <n v="40129.352002152002"/>
    <n v="14246.397893943467"/>
    <n v="54375.749896095469"/>
    <m/>
    <n v="25.74"/>
    <n v="4978.8"/>
    <n v="403.37999999999994"/>
    <m/>
    <n v="786.53529924217924"/>
    <m/>
    <n v="581.87560403120403"/>
    <n v="391.86312230101424"/>
    <m/>
    <n v="196.02"/>
    <n v="20.064676001076002"/>
    <x v="2"/>
    <n v="0"/>
    <x v="4"/>
    <n v="0"/>
  </r>
  <r>
    <s v="CMN023"/>
    <s v="College Campus Manager,Cont Ed"/>
    <m/>
    <m/>
    <s v="B"/>
    <n v="1"/>
    <s v="M2"/>
    <s v="A"/>
    <n v="1"/>
    <n v="100"/>
    <n v="1"/>
    <x v="3"/>
    <x v="5"/>
    <x v="0"/>
    <x v="2"/>
    <s v="701000"/>
    <m/>
    <s v="CI"/>
    <n v="0.5"/>
    <n v="0"/>
    <n v="0"/>
    <n v="0"/>
    <n v="0"/>
    <m/>
    <m/>
    <m/>
    <m/>
    <m/>
    <n v="0"/>
    <m/>
    <n v="0"/>
    <n v="0"/>
    <m/>
    <n v="0"/>
    <n v="0"/>
    <x v="0"/>
    <n v="0"/>
    <x v="5"/>
    <n v="0"/>
  </r>
  <r>
    <s v="DMC001"/>
    <s v="Senior Network Engineer"/>
    <s v="@00003300"/>
    <s v="Arnold, Michael W."/>
    <s v="540"/>
    <n v="15"/>
    <s v="CA"/>
    <s v="A"/>
    <n v="1"/>
    <n v="100"/>
    <n v="1"/>
    <x v="1"/>
    <x v="6"/>
    <x v="3"/>
    <x v="0"/>
    <s v="678000"/>
    <m/>
    <m/>
    <n v="1"/>
    <n v="116097.41"/>
    <n v="116097.41"/>
    <n v="53834.890784650008"/>
    <n v="169932.30078465003"/>
    <n v="223.2"/>
    <n v="85.8"/>
    <n v="16128"/>
    <n v="1344.6"/>
    <n v="180"/>
    <n v="2275.5092359999999"/>
    <m/>
    <n v="1683.4124450000002"/>
    <n v="1133.6912086499999"/>
    <m/>
    <n v="653.40000000000009"/>
    <n v="58.048705000000005"/>
    <x v="0"/>
    <n v="7198.0394200000001"/>
    <x v="6"/>
    <n v="24148.261279999999"/>
  </r>
  <r>
    <s v="DMC002"/>
    <s v="Enterprise Res Plan Analyst II"/>
    <s v="@00004260"/>
    <s v="Chiang, Charley C."/>
    <s v="530"/>
    <n v="15"/>
    <s v="CA"/>
    <s v="A"/>
    <n v="1"/>
    <n v="100"/>
    <n v="1"/>
    <x v="1"/>
    <x v="7"/>
    <x v="3"/>
    <x v="0"/>
    <s v="678000"/>
    <m/>
    <m/>
    <n v="1"/>
    <n v="110503.21"/>
    <n v="110503.21"/>
    <n v="51957.806301650002"/>
    <n v="162461.01630165"/>
    <n v="223.2"/>
    <n v="85.8"/>
    <n v="16128"/>
    <n v="1344.6"/>
    <m/>
    <n v="2165.862916"/>
    <m/>
    <n v="1602.2965450000002"/>
    <n v="1079.0638456500001"/>
    <m/>
    <n v="653.40000000000009"/>
    <n v="55.251605000000005"/>
    <x v="0"/>
    <n v="6851.19902"/>
    <x v="7"/>
    <n v="22984.667679999999"/>
  </r>
  <r>
    <s v="DMC003"/>
    <s v="Enterprise Res Plan Analyst I"/>
    <s v="@00614623"/>
    <s v="Dunn, Jennifer R."/>
    <s v="515"/>
    <n v="5"/>
    <s v="CA"/>
    <s v="A"/>
    <n v="1"/>
    <n v="100"/>
    <n v="1"/>
    <x v="1"/>
    <x v="7"/>
    <x v="3"/>
    <x v="0"/>
    <s v="678000"/>
    <m/>
    <m/>
    <n v="1"/>
    <n v="80161.279999999999"/>
    <n v="80161.279999999999"/>
    <n v="42753.126707200005"/>
    <n v="122914.4067072"/>
    <n v="223.2"/>
    <n v="85.8"/>
    <n v="16128"/>
    <n v="1344.6"/>
    <m/>
    <n v="1571.1610879999998"/>
    <m/>
    <n v="1162.3385600000001"/>
    <n v="782.77489919999994"/>
    <m/>
    <n v="653.40000000000009"/>
    <n v="40.080640000000002"/>
    <x v="0"/>
    <n v="4969.9993599999998"/>
    <x v="8"/>
    <n v="16673.54624"/>
  </r>
  <r>
    <s v="DMC009"/>
    <s v="Accounting Technician II"/>
    <s v="@00701530"/>
    <s v="Barnes, Tammy"/>
    <n v="410"/>
    <n v="1"/>
    <s v="CA"/>
    <s v="A"/>
    <n v="1"/>
    <n v="100"/>
    <n v="1"/>
    <x v="1"/>
    <x v="8"/>
    <x v="4"/>
    <x v="0"/>
    <s v="672000"/>
    <m/>
    <m/>
    <n v="1"/>
    <n v="43238.28"/>
    <n v="43238.28"/>
    <n v="31326.639784199993"/>
    <n v="74564.919784199999"/>
    <n v="223.2"/>
    <n v="85.8"/>
    <n v="16128"/>
    <n v="1344.6"/>
    <m/>
    <n v="847.47028799999998"/>
    <m/>
    <n v="626.95506"/>
    <n v="422.22180419999995"/>
    <m/>
    <n v="428.05897200000004"/>
    <n v="21.619140000000002"/>
    <x v="0"/>
    <n v="2680.7733599999997"/>
    <x v="9"/>
    <n v="8993.5622399999993"/>
  </r>
  <r>
    <s v="DMC012"/>
    <s v="Accounting Technician II"/>
    <s v="@00121146"/>
    <s v="Peters, Jacqueline D."/>
    <s v="410"/>
    <n v="6"/>
    <s v="CA"/>
    <s v="A"/>
    <n v="1"/>
    <n v="100"/>
    <n v="1"/>
    <x v="1"/>
    <x v="9"/>
    <x v="4"/>
    <x v="0"/>
    <s v="672000"/>
    <m/>
    <m/>
    <n v="1"/>
    <n v="48920.06"/>
    <n v="48920.06"/>
    <n v="33106.542595899991"/>
    <n v="82026.602595899982"/>
    <n v="223.2"/>
    <n v="85.8"/>
    <n v="16128"/>
    <n v="1344.6"/>
    <m/>
    <n v="958.83317599999987"/>
    <m/>
    <n v="709.34087"/>
    <n v="477.70438589999992"/>
    <m/>
    <n v="484.30859400000003"/>
    <n v="24.46003"/>
    <x v="0"/>
    <n v="3033.0437199999997"/>
    <x v="10"/>
    <n v="10175.372479999998"/>
  </r>
  <r>
    <s v="DMC016"/>
    <s v="Benefits Specialist"/>
    <s v="@00057669"/>
    <s v="Banducci, Gina D."/>
    <s v="445"/>
    <n v="3"/>
    <s v="CA"/>
    <s v="A"/>
    <n v="1"/>
    <n v="100"/>
    <n v="1"/>
    <x v="1"/>
    <x v="4"/>
    <x v="2"/>
    <x v="0"/>
    <s v="673000"/>
    <m/>
    <m/>
    <n v="1"/>
    <n v="53998.63"/>
    <n v="53998.63"/>
    <n v="34697.480826950006"/>
    <n v="88696.110826949996"/>
    <n v="223.2"/>
    <n v="85.8"/>
    <n v="16128"/>
    <n v="1344.6"/>
    <m/>
    <n v="1058.3731479999999"/>
    <m/>
    <n v="782.98013500000002"/>
    <n v="527.29662194999992"/>
    <m/>
    <n v="534.58643700000005"/>
    <n v="26.999314999999999"/>
    <x v="0"/>
    <n v="3347.9150599999998"/>
    <x v="11"/>
    <n v="11231.715039999999"/>
  </r>
  <r>
    <s v="DMC018"/>
    <s v="Accounting Technician II"/>
    <s v="@00300770"/>
    <s v="Medina, Ivan"/>
    <s v="410"/>
    <n v="3"/>
    <s v="CA"/>
    <s v="A"/>
    <n v="1"/>
    <n v="100"/>
    <n v="1"/>
    <x v="1"/>
    <x v="10"/>
    <x v="4"/>
    <x v="0"/>
    <s v="672000"/>
    <m/>
    <m/>
    <n v="1"/>
    <n v="45427.19"/>
    <n v="45427.19"/>
    <n v="32012.348675349996"/>
    <n v="77439.538675349992"/>
    <n v="223.2"/>
    <n v="85.8"/>
    <n v="16128"/>
    <n v="1344.6"/>
    <m/>
    <n v="890.37292400000001"/>
    <m/>
    <n v="658.69425500000011"/>
    <n v="443.59651035000002"/>
    <m/>
    <n v="449.72918100000004"/>
    <n v="22.713595000000002"/>
    <x v="0"/>
    <n v="2816.48578"/>
    <x v="12"/>
    <n v="9448.8555199999992"/>
  </r>
  <r>
    <s v="DMC020"/>
    <s v="Accounting Coordinator"/>
    <s v="@00603122"/>
    <s v="Heredia, Enrique L."/>
    <s v="465"/>
    <n v="3"/>
    <s v="CA"/>
    <s v="A"/>
    <n v="1"/>
    <n v="100"/>
    <n v="1"/>
    <x v="1"/>
    <x v="10"/>
    <x v="4"/>
    <x v="0"/>
    <s v="672000"/>
    <m/>
    <m/>
    <n v="1"/>
    <n v="59604.43"/>
    <n v="59604.43"/>
    <n v="36453.581763950002"/>
    <n v="96058.011763949995"/>
    <n v="223.2"/>
    <n v="85.8"/>
    <n v="16128"/>
    <n v="1344.6"/>
    <m/>
    <n v="1168.2468280000001"/>
    <m/>
    <n v="864.2642350000001"/>
    <n v="582.03725894999991"/>
    <m/>
    <n v="590.08385700000008"/>
    <n v="29.802215"/>
    <x v="0"/>
    <n v="3695.4746599999999"/>
    <x v="13"/>
    <n v="12397.721439999999"/>
  </r>
  <r>
    <s v="DMC021"/>
    <s v="Department Assistant III"/>
    <s v="@00038363"/>
    <s v="Melendez, Lupe I."/>
    <s v="380"/>
    <n v="6"/>
    <s v="CA"/>
    <s v="A"/>
    <n v="1"/>
    <n v="100"/>
    <n v="1"/>
    <x v="1"/>
    <x v="2"/>
    <x v="1"/>
    <x v="0"/>
    <s v="660010"/>
    <m/>
    <m/>
    <n v="1"/>
    <n v="42183.65"/>
    <n v="42183.65"/>
    <n v="30996.261117249996"/>
    <n v="73179.911117249998"/>
    <n v="223.2"/>
    <n v="85.8"/>
    <n v="16128"/>
    <n v="1344.6"/>
    <m/>
    <n v="826.79953999999998"/>
    <m/>
    <n v="611.66292500000009"/>
    <n v="411.92334224999996"/>
    <m/>
    <n v="417.61813500000005"/>
    <n v="21.091825"/>
    <x v="0"/>
    <n v="2615.3863000000001"/>
    <x v="14"/>
    <n v="8774.1991999999991"/>
  </r>
  <r>
    <s v="DMC023"/>
    <s v="Accounting Technician II"/>
    <s v="@00000414"/>
    <s v="Gonzalez, Julia A."/>
    <s v="410"/>
    <n v="15"/>
    <s v="CA"/>
    <s v="A"/>
    <n v="1"/>
    <n v="100"/>
    <n v="1"/>
    <x v="1"/>
    <x v="11"/>
    <x v="4"/>
    <x v="0"/>
    <s v="672000"/>
    <m/>
    <m/>
    <n v="1"/>
    <n v="61094.5"/>
    <n v="61094.5"/>
    <n v="36920.3685425"/>
    <n v="98014.8685425"/>
    <n v="223.2"/>
    <n v="85.8"/>
    <n v="16128"/>
    <n v="1344.6"/>
    <m/>
    <n v="1197.4521999999999"/>
    <m/>
    <n v="885.87025000000006"/>
    <n v="596.58779249999998"/>
    <m/>
    <n v="604.83555000000001"/>
    <n v="30.547250000000002"/>
    <x v="0"/>
    <n v="3787.8589999999999"/>
    <x v="15"/>
    <n v="12707.655999999999"/>
  </r>
  <r>
    <s v="DMC025"/>
    <s v="Accounting Technician II"/>
    <s v="@00211959"/>
    <s v="Allen, Rachel R."/>
    <s v="410"/>
    <n v="7"/>
    <s v="CA"/>
    <s v="A"/>
    <n v="1"/>
    <n v="100"/>
    <n v="1"/>
    <x v="1"/>
    <x v="8"/>
    <x v="4"/>
    <x v="0"/>
    <s v="672000"/>
    <m/>
    <m/>
    <n v="1"/>
    <n v="50143.08"/>
    <n v="50143.08"/>
    <n v="33489.6719562"/>
    <n v="83632.751956199994"/>
    <n v="223.2"/>
    <n v="85.8"/>
    <n v="16128"/>
    <n v="1344.6"/>
    <m/>
    <n v="982.80436799999995"/>
    <m/>
    <n v="727.07466000000011"/>
    <n v="489.64717619999999"/>
    <m/>
    <n v="496.41649200000006"/>
    <n v="25.071540000000002"/>
    <x v="0"/>
    <n v="3108.8709600000002"/>
    <x v="16"/>
    <n v="10429.76064"/>
  </r>
  <r>
    <s v="DMC028"/>
    <s v="Enterprise Res Plan Analyst I"/>
    <s v="@00538679"/>
    <s v="Roopawala, Juzar A."/>
    <s v="515"/>
    <n v="12"/>
    <s v="CA"/>
    <s v="A"/>
    <n v="1"/>
    <n v="100"/>
    <n v="1"/>
    <x v="1"/>
    <x v="7"/>
    <x v="3"/>
    <x v="0"/>
    <s v="678000"/>
    <m/>
    <m/>
    <n v="1"/>
    <n v="95286.49"/>
    <n v="95286.49"/>
    <n v="47341.58603885"/>
    <n v="142628.07603885001"/>
    <n v="223.2"/>
    <n v="85.8"/>
    <n v="16128"/>
    <n v="1344.6"/>
    <m/>
    <n v="1867.6152039999999"/>
    <m/>
    <n v="1381.6541050000001"/>
    <n v="930.47257485"/>
    <m/>
    <n v="653.40000000000009"/>
    <n v="47.643245"/>
    <x v="0"/>
    <n v="5907.7623800000001"/>
    <x v="17"/>
    <n v="19819.589919999999"/>
  </r>
  <r>
    <s v="DMC030"/>
    <s v="WAN Engineer"/>
    <s v="@00131490"/>
    <s v="Taylor, Kenneth J."/>
    <s v="510"/>
    <n v="5"/>
    <s v="CA"/>
    <s v="A"/>
    <n v="1"/>
    <n v="100"/>
    <n v="1"/>
    <x v="1"/>
    <x v="6"/>
    <x v="3"/>
    <x v="0"/>
    <s v="678000"/>
    <m/>
    <m/>
    <n v="1"/>
    <n v="78206.16"/>
    <n v="78206.16"/>
    <n v="42160.011728400001"/>
    <n v="120366.1717284"/>
    <n v="223.2"/>
    <n v="85.8"/>
    <n v="16128"/>
    <n v="1344.6"/>
    <m/>
    <n v="1532.8407360000001"/>
    <m/>
    <n v="1133.9893200000001"/>
    <n v="763.68315240000004"/>
    <m/>
    <n v="653.40000000000009"/>
    <n v="39.103080000000006"/>
    <x v="0"/>
    <n v="4848.7819200000004"/>
    <x v="18"/>
    <n v="16266.88128"/>
  </r>
  <r>
    <s v="DMC040"/>
    <s v="Identity Management Engineer"/>
    <s v="@00004665"/>
    <s v="Galvez, Marco V."/>
    <s v="515"/>
    <n v="15"/>
    <s v="CA"/>
    <s v="A"/>
    <n v="1"/>
    <n v="100"/>
    <n v="1"/>
    <x v="1"/>
    <x v="12"/>
    <x v="3"/>
    <x v="0"/>
    <s v="678000"/>
    <m/>
    <m/>
    <n v="1"/>
    <n v="102613.2"/>
    <n v="102613.2"/>
    <n v="49564.253418"/>
    <n v="152177.45341799999"/>
    <n v="223.2"/>
    <n v="85.8"/>
    <n v="16128"/>
    <n v="1344.6"/>
    <m/>
    <n v="2011.2187199999998"/>
    <m/>
    <n v="1487.8914"/>
    <n v="1002.0178979999999"/>
    <m/>
    <n v="653.40000000000009"/>
    <n v="51.306600000000003"/>
    <x v="0"/>
    <n v="6362.0183999999999"/>
    <x v="19"/>
    <n v="21343.545599999998"/>
  </r>
  <r>
    <s v="DMC042"/>
    <s v="Systems Administration Manager"/>
    <s v="@00243820"/>
    <s v="Ding, Suyun"/>
    <s v="540"/>
    <n v="14"/>
    <s v="CA"/>
    <s v="A"/>
    <n v="1"/>
    <n v="100"/>
    <n v="1"/>
    <x v="1"/>
    <x v="6"/>
    <x v="3"/>
    <x v="0"/>
    <s v="678000"/>
    <m/>
    <m/>
    <n v="1"/>
    <n v="113265.73"/>
    <n v="113265.73"/>
    <n v="52975.858181449992"/>
    <n v="166241.58818144997"/>
    <n v="223.2"/>
    <n v="85.8"/>
    <n v="16128"/>
    <n v="1344.6"/>
    <n v="180"/>
    <n v="2220.0083079999999"/>
    <m/>
    <n v="1642.353085"/>
    <n v="1106.0398534499998"/>
    <m/>
    <n v="653.40000000000009"/>
    <n v="56.632865000000002"/>
    <x v="0"/>
    <n v="7022.4752599999993"/>
    <x v="20"/>
    <n v="23559.271839999998"/>
  </r>
  <r>
    <s v="DMC049"/>
    <s v="Administrative Assistant"/>
    <s v="@00003172"/>
    <s v="Munoz, Cynthia"/>
    <s v="445"/>
    <n v="15"/>
    <s v="CA"/>
    <s v="A"/>
    <n v="1"/>
    <n v="100"/>
    <n v="1"/>
    <x v="1"/>
    <x v="13"/>
    <x v="3"/>
    <x v="0"/>
    <s v="678000"/>
    <m/>
    <m/>
    <n v="1"/>
    <n v="72622.080000000002"/>
    <n v="72622.080000000002"/>
    <n v="40465.997299200004"/>
    <n v="113088.0772992"/>
    <n v="223.2"/>
    <n v="85.8"/>
    <n v="16128"/>
    <n v="1344.6"/>
    <m/>
    <n v="1423.3927679999999"/>
    <m/>
    <n v="1053.02016"/>
    <n v="709.15461119999998"/>
    <m/>
    <n v="653.40000000000009"/>
    <n v="36.311039999999998"/>
    <x v="0"/>
    <n v="4502.5689600000005"/>
    <x v="21"/>
    <n v="15105.39264"/>
  </r>
  <r>
    <s v="DMC051"/>
    <s v="Enterprise Res Plan Analyst I"/>
    <s v="@00257242"/>
    <s v="Tully, Brian A."/>
    <s v="515"/>
    <n v="14"/>
    <s v="CA"/>
    <s v="A"/>
    <n v="1"/>
    <n v="100"/>
    <n v="1"/>
    <x v="1"/>
    <x v="7"/>
    <x v="3"/>
    <x v="0"/>
    <s v="678000"/>
    <m/>
    <m/>
    <n v="1"/>
    <n v="100110.37"/>
    <n v="100110.37"/>
    <n v="48804.982395049999"/>
    <n v="148915.35239504999"/>
    <n v="223.2"/>
    <n v="85.8"/>
    <n v="16128"/>
    <n v="1344.6"/>
    <m/>
    <n v="1962.1632519999998"/>
    <m/>
    <n v="1451.600365"/>
    <n v="977.57776304999993"/>
    <m/>
    <n v="653.40000000000009"/>
    <n v="50.055185000000002"/>
    <x v="0"/>
    <n v="6206.8429399999995"/>
    <x v="22"/>
    <n v="20822.95696"/>
  </r>
  <r>
    <s v="DMC064"/>
    <s v="Systems Administrator"/>
    <s v="@00217764"/>
    <s v="Ferree, Patrick R."/>
    <s v="510"/>
    <n v="8"/>
    <s v="CA"/>
    <s v="A"/>
    <n v="1"/>
    <n v="100"/>
    <n v="1"/>
    <x v="1"/>
    <x v="6"/>
    <x v="3"/>
    <x v="0"/>
    <s v="678000"/>
    <m/>
    <m/>
    <n v="1"/>
    <n v="84219.47"/>
    <n v="84219.47"/>
    <n v="43984.239516550006"/>
    <n v="128203.70951655001"/>
    <n v="223.2"/>
    <n v="85.8"/>
    <n v="16128"/>
    <n v="1344.6"/>
    <m/>
    <n v="1650.7016120000001"/>
    <m/>
    <n v="1221.182315"/>
    <n v="822.40312454999992"/>
    <m/>
    <n v="653.40000000000009"/>
    <n v="42.109735000000001"/>
    <x v="0"/>
    <n v="5221.6071400000001"/>
    <x v="23"/>
    <n v="17517.64976"/>
  </r>
  <r>
    <s v="DMC083"/>
    <s v="Enterprise Res Plan Analyst II"/>
    <s v="@00001286"/>
    <s v="Doshi, Raj S."/>
    <s v="530"/>
    <n v="15"/>
    <s v="CA"/>
    <s v="A"/>
    <n v="1"/>
    <n v="100"/>
    <n v="1"/>
    <x v="1"/>
    <x v="7"/>
    <x v="3"/>
    <x v="0"/>
    <s v="678000"/>
    <m/>
    <m/>
    <n v="1"/>
    <n v="110503.21"/>
    <n v="110503.21"/>
    <n v="51957.806301650002"/>
    <n v="162461.01630165"/>
    <n v="223.2"/>
    <n v="85.8"/>
    <n v="16128"/>
    <n v="1344.6"/>
    <m/>
    <n v="2165.862916"/>
    <m/>
    <n v="1602.2965450000002"/>
    <n v="1079.0638456500001"/>
    <m/>
    <n v="653.40000000000009"/>
    <n v="55.251605000000005"/>
    <x v="0"/>
    <n v="6851.19902"/>
    <x v="7"/>
    <n v="22984.667679999999"/>
  </r>
  <r>
    <s v="DMC084"/>
    <s v="Database Administrator II"/>
    <s v="@00000243"/>
    <s v="Bowman, Carl N."/>
    <s v="540"/>
    <n v="15"/>
    <s v="CA"/>
    <s v="A"/>
    <n v="1"/>
    <n v="100"/>
    <n v="1"/>
    <x v="1"/>
    <x v="7"/>
    <x v="3"/>
    <x v="0"/>
    <s v="678000"/>
    <m/>
    <m/>
    <n v="1"/>
    <n v="116097.41"/>
    <n v="116097.41"/>
    <n v="53834.890784650008"/>
    <n v="169932.30078465003"/>
    <n v="223.2"/>
    <n v="85.8"/>
    <n v="16128"/>
    <n v="1344.6"/>
    <n v="180"/>
    <n v="2275.5092359999999"/>
    <m/>
    <n v="1683.4124450000002"/>
    <n v="1133.6912086499999"/>
    <m/>
    <n v="653.40000000000009"/>
    <n v="58.048705000000005"/>
    <x v="0"/>
    <n v="7198.0394200000001"/>
    <x v="6"/>
    <n v="24148.261279999999"/>
  </r>
  <r>
    <s v="DMC086"/>
    <s v="Human Resources Assistant"/>
    <s v="@00218524"/>
    <s v="Porreco, Jennie E."/>
    <s v="425"/>
    <n v="15"/>
    <s v="CA"/>
    <s v="A"/>
    <n v="1"/>
    <n v="100"/>
    <n v="1"/>
    <x v="1"/>
    <x v="14"/>
    <x v="2"/>
    <x v="0"/>
    <s v="673000"/>
    <m/>
    <m/>
    <n v="1"/>
    <n v="65792.03"/>
    <n v="65792.03"/>
    <n v="38391.940277949994"/>
    <n v="104183.97027794999"/>
    <n v="223.2"/>
    <n v="85.8"/>
    <n v="16128"/>
    <n v="1344.6"/>
    <m/>
    <n v="1289.523788"/>
    <m/>
    <n v="953.98443500000008"/>
    <n v="642.45917294999992"/>
    <m/>
    <n v="651.34109699999999"/>
    <n v="32.896014999999998"/>
    <x v="0"/>
    <n v="4079.1058600000001"/>
    <x v="24"/>
    <n v="13684.74224"/>
  </r>
  <r>
    <s v="DMC087"/>
    <s v="Human Resources Assistant"/>
    <s v="@00451196"/>
    <s v="Carlson, Lori D."/>
    <s v="425"/>
    <n v="6"/>
    <s v="CA"/>
    <s v="A"/>
    <n v="1"/>
    <n v="100"/>
    <n v="1"/>
    <x v="1"/>
    <x v="15"/>
    <x v="2"/>
    <x v="0"/>
    <s v="673000"/>
    <m/>
    <m/>
    <n v="1"/>
    <n v="52681.61"/>
    <n v="52681.61"/>
    <n v="34284.904556649999"/>
    <n v="86966.51455665"/>
    <n v="223.2"/>
    <n v="85.8"/>
    <n v="16128"/>
    <n v="1344.6"/>
    <m/>
    <n v="1032.5595559999999"/>
    <m/>
    <n v="763.88334500000008"/>
    <n v="514.43592164999995"/>
    <m/>
    <n v="521.54793900000004"/>
    <n v="26.340805"/>
    <x v="0"/>
    <n v="3266.2598200000002"/>
    <x v="25"/>
    <n v="10957.774879999999"/>
  </r>
  <r>
    <s v="DMC092"/>
    <s v="Accounting Technician II"/>
    <s v="@00518959"/>
    <s v="Platas, Maria L."/>
    <s v="410"/>
    <n v="6"/>
    <s v="CA"/>
    <s v="A"/>
    <n v="1"/>
    <n v="100"/>
    <n v="1"/>
    <x v="1"/>
    <x v="9"/>
    <x v="4"/>
    <x v="0"/>
    <s v="672000"/>
    <m/>
    <m/>
    <n v="1"/>
    <n v="48920.06"/>
    <n v="48920.06"/>
    <n v="33106.542595899991"/>
    <n v="82026.602595899982"/>
    <n v="223.2"/>
    <n v="85.8"/>
    <n v="16128"/>
    <n v="1344.6"/>
    <m/>
    <n v="958.83317599999987"/>
    <m/>
    <n v="709.34087"/>
    <n v="477.70438589999992"/>
    <m/>
    <n v="484.30859400000003"/>
    <n v="24.46003"/>
    <x v="0"/>
    <n v="3033.0437199999997"/>
    <x v="10"/>
    <n v="10175.372479999998"/>
  </r>
  <r>
    <s v="DMC093"/>
    <s v="Accounting Technician II"/>
    <s v="@00669209"/>
    <s v="Rodriguez, Priscilla"/>
    <s v="410"/>
    <n v="3"/>
    <s v="CA"/>
    <s v="A"/>
    <n v="1"/>
    <n v="100"/>
    <n v="1"/>
    <x v="1"/>
    <x v="11"/>
    <x v="4"/>
    <x v="0"/>
    <s v="672000"/>
    <m/>
    <m/>
    <n v="1"/>
    <n v="45427.19"/>
    <n v="45427.19"/>
    <n v="32012.348675349996"/>
    <n v="77439.538675349992"/>
    <n v="223.2"/>
    <n v="85.8"/>
    <n v="16128"/>
    <n v="1344.6"/>
    <m/>
    <n v="890.37292400000001"/>
    <m/>
    <n v="658.69425500000011"/>
    <n v="443.59651035000002"/>
    <m/>
    <n v="449.72918100000004"/>
    <n v="22.713595000000002"/>
    <x v="0"/>
    <n v="2816.48578"/>
    <x v="12"/>
    <n v="9448.8555199999992"/>
  </r>
  <r>
    <s v="DMC094"/>
    <s v="Institutional Research Analyst"/>
    <s v="@00691884"/>
    <s v="Sarabia Ortiz, Rachel R."/>
    <s v="500"/>
    <n v="4"/>
    <s v="CA"/>
    <s v="A"/>
    <n v="1"/>
    <n v="100"/>
    <n v="1"/>
    <x v="1"/>
    <x v="16"/>
    <x v="5"/>
    <x v="0"/>
    <s v="679000"/>
    <m/>
    <m/>
    <n v="1"/>
    <n v="72622.080000000002"/>
    <n v="72622.080000000002"/>
    <n v="40465.997299200004"/>
    <n v="113088.0772992"/>
    <n v="223.2"/>
    <n v="85.8"/>
    <n v="16128"/>
    <n v="1344.6"/>
    <m/>
    <n v="1423.3927679999999"/>
    <m/>
    <n v="1053.02016"/>
    <n v="709.15461119999998"/>
    <m/>
    <n v="653.40000000000009"/>
    <n v="36.311039999999998"/>
    <x v="0"/>
    <n v="4502.5689600000005"/>
    <x v="21"/>
    <n v="15105.39264"/>
  </r>
  <r>
    <s v="DMC098"/>
    <s v="Database Administrator I"/>
    <s v="@00254317"/>
    <s v="Carrizales, Candy"/>
    <s v="525"/>
    <n v="6"/>
    <s v="CA"/>
    <s v="A"/>
    <n v="1"/>
    <n v="100"/>
    <n v="1"/>
    <x v="1"/>
    <x v="7"/>
    <x v="3"/>
    <x v="0"/>
    <s v="678000"/>
    <m/>
    <m/>
    <n v="1"/>
    <n v="86324.9"/>
    <n v="86324.9"/>
    <n v="44622.953288499994"/>
    <n v="130947.85328849999"/>
    <n v="223.2"/>
    <n v="85.8"/>
    <n v="16128"/>
    <n v="1344.6"/>
    <m/>
    <n v="1691.9680399999997"/>
    <m/>
    <n v="1251.7110499999999"/>
    <n v="842.96264849999989"/>
    <m/>
    <n v="653.40000000000009"/>
    <n v="43.16245"/>
    <x v="0"/>
    <n v="5352.1437999999998"/>
    <x v="2"/>
    <n v="17955.579199999996"/>
  </r>
  <r>
    <s v="DMC100"/>
    <s v="Systems Administrator"/>
    <s v="@00438182"/>
    <s v="Tusaw, Dana"/>
    <s v="510"/>
    <n v="9"/>
    <s v="CA"/>
    <s v="A"/>
    <n v="1"/>
    <n v="100"/>
    <n v="1"/>
    <x v="1"/>
    <x v="6"/>
    <x v="3"/>
    <x v="0"/>
    <s v="678000"/>
    <m/>
    <m/>
    <n v="1"/>
    <n v="86324.9"/>
    <n v="86324.9"/>
    <n v="44802.953288499994"/>
    <n v="131127.85328849999"/>
    <n v="223.2"/>
    <n v="85.8"/>
    <n v="16128"/>
    <n v="1344.6"/>
    <n v="180"/>
    <n v="1691.9680399999997"/>
    <m/>
    <n v="1251.7110499999999"/>
    <n v="842.96264849999989"/>
    <m/>
    <n v="653.40000000000009"/>
    <n v="43.16245"/>
    <x v="0"/>
    <n v="5352.1437999999998"/>
    <x v="2"/>
    <n v="17955.579199999996"/>
  </r>
  <r>
    <s v="DMC105"/>
    <s v="Accounting Technician II"/>
    <s v="@00360102"/>
    <s v="Galvan, Juanita"/>
    <n v="410"/>
    <n v="1"/>
    <s v="CA"/>
    <s v="A"/>
    <n v="1"/>
    <n v="100"/>
    <n v="1"/>
    <x v="1"/>
    <x v="8"/>
    <x v="4"/>
    <x v="0"/>
    <s v="672000"/>
    <m/>
    <m/>
    <n v="1"/>
    <n v="43238.28"/>
    <n v="43238.28"/>
    <n v="31326.639784199993"/>
    <n v="74564.919784199999"/>
    <n v="223.2"/>
    <n v="85.8"/>
    <n v="16128"/>
    <n v="1344.6"/>
    <m/>
    <n v="847.47028799999998"/>
    <m/>
    <n v="626.95506"/>
    <n v="422.22180419999995"/>
    <m/>
    <n v="428.05897200000004"/>
    <n v="21.619140000000002"/>
    <x v="0"/>
    <n v="2680.7733599999997"/>
    <x v="9"/>
    <n v="8993.5622399999993"/>
  </r>
  <r>
    <s v="DMC108"/>
    <s v="Department Assistant III"/>
    <s v="@00270833"/>
    <s v="Whitmore, Kristina A."/>
    <s v="380"/>
    <n v="4"/>
    <s v="CA"/>
    <s v="A"/>
    <n v="1"/>
    <n v="100"/>
    <n v="1"/>
    <x v="1"/>
    <x v="15"/>
    <x v="2"/>
    <x v="0"/>
    <s v="673000"/>
    <m/>
    <m/>
    <n v="1"/>
    <n v="40150.99"/>
    <n v="40150.99"/>
    <n v="30359.499882349999"/>
    <n v="70510.489882349997"/>
    <n v="223.2"/>
    <n v="85.8"/>
    <n v="16128"/>
    <n v="1344.6"/>
    <m/>
    <n v="786.95940399999995"/>
    <m/>
    <n v="582.18935499999998"/>
    <n v="392.07441734999998"/>
    <m/>
    <n v="397.494801"/>
    <n v="20.075495"/>
    <x v="0"/>
    <n v="2489.3613799999998"/>
    <x v="26"/>
    <n v="8351.4059199999992"/>
  </r>
  <r>
    <s v="DMC111"/>
    <s v="Custodian I"/>
    <s v="@00500488"/>
    <s v="Hernandez, Veronica"/>
    <s v="315"/>
    <n v="10"/>
    <s v="CA"/>
    <s v="A"/>
    <n v="1"/>
    <n v="100"/>
    <n v="1"/>
    <x v="1"/>
    <x v="2"/>
    <x v="1"/>
    <x v="0"/>
    <s v="653000"/>
    <m/>
    <m/>
    <n v="1"/>
    <n v="33777.620000000003"/>
    <n v="33777.620000000003"/>
    <n v="28362.946129299999"/>
    <n v="62140.566129300001"/>
    <n v="223.2"/>
    <n v="85.8"/>
    <n v="16128"/>
    <n v="1344.6"/>
    <m/>
    <n v="662.04135200000007"/>
    <m/>
    <n v="489.77549000000005"/>
    <n v="329.83845930000001"/>
    <m/>
    <n v="334.39843800000006"/>
    <n v="16.888810000000003"/>
    <x v="0"/>
    <n v="2094.2124400000002"/>
    <x v="27"/>
    <n v="7025.74496"/>
  </r>
  <r>
    <s v="DMC116"/>
    <s v="Accounting Coordinator"/>
    <s v="@00355529"/>
    <s v="Cisneros, Rafaela T."/>
    <s v="465"/>
    <n v="13"/>
    <s v="CA"/>
    <s v="A"/>
    <n v="1"/>
    <n v="100"/>
    <n v="1"/>
    <x v="4"/>
    <x v="17"/>
    <x v="6"/>
    <x v="0"/>
    <s v="711001"/>
    <m/>
    <m/>
    <n v="0.2"/>
    <n v="76298.600000000006"/>
    <n v="15259.720000000001"/>
    <n v="8316.2649578000019"/>
    <n v="23575.984957800003"/>
    <n v="44.64"/>
    <n v="17.16"/>
    <n v="3225.6000000000004"/>
    <n v="268.92"/>
    <m/>
    <n v="299.09051199999999"/>
    <m/>
    <n v="221.26594000000003"/>
    <n v="149.01116580000001"/>
    <m/>
    <n v="130.68000000000004"/>
    <n v="7.6298600000000008"/>
    <x v="0"/>
    <n v="946.10264000000006"/>
    <x v="28"/>
    <n v="3174.0217600000001"/>
  </r>
  <r>
    <s v="DMC116"/>
    <s v="Accounting Coordinator"/>
    <s v="@00355529"/>
    <s v="Cisneros, Rafaela T."/>
    <s v="465"/>
    <n v="13"/>
    <s v="CA"/>
    <s v="A"/>
    <n v="1"/>
    <n v="100"/>
    <n v="1"/>
    <x v="5"/>
    <x v="17"/>
    <x v="6"/>
    <x v="0"/>
    <s v="711001"/>
    <m/>
    <m/>
    <n v="0.8"/>
    <n v="76298.600000000006"/>
    <n v="61038.880000000005"/>
    <n v="33265.059831200007"/>
    <n v="94303.939831200012"/>
    <n v="178.56"/>
    <n v="68.64"/>
    <n v="12902.400000000001"/>
    <n v="1075.68"/>
    <m/>
    <n v="1196.362048"/>
    <m/>
    <n v="885.06376000000012"/>
    <n v="596.04466320000006"/>
    <m/>
    <n v="522.72000000000014"/>
    <n v="30.519440000000003"/>
    <x v="0"/>
    <n v="3784.4105600000003"/>
    <x v="29"/>
    <n v="12696.08704"/>
  </r>
  <r>
    <s v="DMC117"/>
    <s v="Custodian I"/>
    <s v="@00523592"/>
    <s v="Barajas, Jose"/>
    <s v="315"/>
    <n v="10"/>
    <s v="CA"/>
    <s v="A"/>
    <n v="1"/>
    <n v="100"/>
    <n v="1"/>
    <x v="1"/>
    <x v="2"/>
    <x v="1"/>
    <x v="0"/>
    <s v="653000"/>
    <m/>
    <m/>
    <n v="1"/>
    <n v="33777.620000000003"/>
    <n v="33777.620000000003"/>
    <n v="28362.946129299999"/>
    <n v="62140.566129300001"/>
    <n v="223.2"/>
    <n v="85.8"/>
    <n v="16128"/>
    <n v="1344.6"/>
    <m/>
    <n v="662.04135200000007"/>
    <m/>
    <n v="489.77549000000005"/>
    <n v="329.83845930000001"/>
    <m/>
    <n v="334.39843800000006"/>
    <n v="16.888810000000003"/>
    <x v="0"/>
    <n v="2094.2124400000002"/>
    <x v="27"/>
    <n v="7025.74496"/>
  </r>
  <r>
    <s v="DMC118"/>
    <s v="Administrative Assistant"/>
    <s v="@00486139"/>
    <s v="Crews, Kimberly A."/>
    <s v="445"/>
    <n v="13"/>
    <s v="CA"/>
    <s v="A"/>
    <n v="1"/>
    <n v="100"/>
    <n v="1"/>
    <x v="4"/>
    <x v="17"/>
    <x v="6"/>
    <x v="0"/>
    <s v="711001"/>
    <m/>
    <m/>
    <n v="0.2"/>
    <n v="69122.84"/>
    <n v="13824.567999999999"/>
    <n v="7880.890071320001"/>
    <n v="21705.458071320001"/>
    <n v="44.64"/>
    <n v="17.16"/>
    <n v="3225.6000000000004"/>
    <n v="268.92"/>
    <m/>
    <n v="270.96153279999999"/>
    <m/>
    <n v="200.45623599999999"/>
    <n v="134.99690651999998"/>
    <m/>
    <n v="130.68000000000004"/>
    <n v="6.9122839999999997"/>
    <x v="0"/>
    <n v="857.12321599999996"/>
    <x v="30"/>
    <n v="2875.5101439999999"/>
  </r>
  <r>
    <s v="DMC118"/>
    <s v="Administrative Assistant"/>
    <s v="@00486139"/>
    <s v="Crews, Kimberly A."/>
    <s v="445"/>
    <n v="13"/>
    <s v="CA"/>
    <s v="A"/>
    <n v="1"/>
    <n v="100"/>
    <n v="1"/>
    <x v="5"/>
    <x v="17"/>
    <x v="6"/>
    <x v="0"/>
    <s v="711001"/>
    <m/>
    <m/>
    <n v="0.8"/>
    <n v="69122.84"/>
    <n v="55298.271999999997"/>
    <n v="31523.560285280004"/>
    <n v="86821.832285280005"/>
    <n v="178.56"/>
    <n v="68.64"/>
    <n v="12902.400000000001"/>
    <n v="1075.68"/>
    <m/>
    <n v="1083.8461311999999"/>
    <m/>
    <n v="801.82494399999996"/>
    <n v="539.98762607999993"/>
    <m/>
    <n v="522.72000000000014"/>
    <n v="27.649135999999999"/>
    <x v="0"/>
    <n v="3428.4928639999998"/>
    <x v="31"/>
    <n v="11502.040575999999"/>
  </r>
  <r>
    <s v="DMC120"/>
    <s v="Accounting Coordinator (COF)"/>
    <s v="@00519365"/>
    <s v="Crosshabeyeh, Amani R."/>
    <s v="465"/>
    <n v="3"/>
    <s v="CA"/>
    <s v="A"/>
    <n v="1"/>
    <n v="100"/>
    <n v="1"/>
    <x v="1"/>
    <x v="10"/>
    <x v="4"/>
    <x v="0"/>
    <s v="672000"/>
    <m/>
    <m/>
    <n v="1"/>
    <n v="59604.43"/>
    <n v="59604.43"/>
    <n v="36453.581763950002"/>
    <n v="96058.011763949995"/>
    <n v="223.2"/>
    <n v="85.8"/>
    <n v="16128"/>
    <n v="1344.6"/>
    <m/>
    <n v="1168.2468280000001"/>
    <m/>
    <n v="864.2642350000001"/>
    <n v="582.03725894999991"/>
    <m/>
    <n v="590.08385700000008"/>
    <n v="29.802215"/>
    <x v="0"/>
    <n v="3695.4746599999999"/>
    <x v="13"/>
    <n v="12397.721439999999"/>
  </r>
  <r>
    <s v="DMC123"/>
    <s v="Purchasing Coordinator/Analyst"/>
    <s v="@00511882"/>
    <s v="Ehret-Stevens, Cammie"/>
    <s v="490"/>
    <n v="9"/>
    <s v="CA"/>
    <s v="A"/>
    <n v="1"/>
    <n v="100"/>
    <n v="1"/>
    <x v="1"/>
    <x v="11"/>
    <x v="4"/>
    <x v="0"/>
    <s v="672000"/>
    <m/>
    <m/>
    <n v="1"/>
    <n v="78206.16"/>
    <n v="78206.16"/>
    <n v="42160.011728400001"/>
    <n v="120366.1717284"/>
    <n v="223.2"/>
    <n v="85.8"/>
    <n v="16128"/>
    <n v="1344.6"/>
    <m/>
    <n v="1532.8407360000001"/>
    <m/>
    <n v="1133.9893200000001"/>
    <n v="763.68315240000004"/>
    <m/>
    <n v="653.40000000000009"/>
    <n v="39.103080000000006"/>
    <x v="0"/>
    <n v="4848.7819200000004"/>
    <x v="18"/>
    <n v="16266.88128"/>
  </r>
  <r>
    <s v="DMC124"/>
    <s v="Network Engineer"/>
    <s v="@00520702"/>
    <s v="Lucero, Juan A."/>
    <s v="510"/>
    <n v="10"/>
    <s v="CA"/>
    <s v="A"/>
    <n v="1"/>
    <n v="100"/>
    <n v="1"/>
    <x v="1"/>
    <x v="6"/>
    <x v="3"/>
    <x v="0"/>
    <s v="678000"/>
    <m/>
    <m/>
    <n v="1"/>
    <n v="88483.02"/>
    <n v="88483.02"/>
    <n v="45277.651362299999"/>
    <n v="133760.6713623"/>
    <n v="223.2"/>
    <n v="85.8"/>
    <n v="16128"/>
    <n v="1344.6"/>
    <m/>
    <n v="1734.267192"/>
    <m/>
    <n v="1283.0037900000002"/>
    <n v="864.03669030000003"/>
    <m/>
    <n v="653.40000000000009"/>
    <n v="44.241510000000005"/>
    <x v="0"/>
    <n v="5485.9472400000004"/>
    <x v="32"/>
    <n v="18404.46816"/>
  </r>
  <r>
    <s v="DMC126"/>
    <s v="Systems Support Specialist I"/>
    <s v="@00246023"/>
    <s v="Pryor, Karen L."/>
    <s v="445"/>
    <n v="15"/>
    <s v="CA"/>
    <s v="A"/>
    <n v="1"/>
    <n v="100"/>
    <n v="1"/>
    <x v="1"/>
    <x v="6"/>
    <x v="3"/>
    <x v="0"/>
    <s v="678000"/>
    <m/>
    <m/>
    <n v="1"/>
    <n v="72622.080000000002"/>
    <n v="72622.080000000002"/>
    <n v="40645.997299200004"/>
    <n v="113268.0772992"/>
    <n v="223.2"/>
    <n v="85.8"/>
    <n v="16128"/>
    <n v="1344.6"/>
    <n v="180"/>
    <n v="1423.3927679999999"/>
    <m/>
    <n v="1053.02016"/>
    <n v="709.15461119999998"/>
    <m/>
    <n v="653.40000000000009"/>
    <n v="36.311039999999998"/>
    <x v="0"/>
    <n v="4502.5689600000005"/>
    <x v="21"/>
    <n v="15105.39264"/>
  </r>
  <r>
    <s v="DMC127"/>
    <s v="Web Developer"/>
    <s v="@00256951"/>
    <s v="White, Joseph C."/>
    <s v="515"/>
    <n v="6"/>
    <s v="CA"/>
    <s v="A"/>
    <n v="1"/>
    <n v="100"/>
    <n v="1"/>
    <x v="1"/>
    <x v="7"/>
    <x v="3"/>
    <x v="0"/>
    <s v="678000"/>
    <m/>
    <m/>
    <n v="1"/>
    <n v="82165.34"/>
    <n v="82165.34"/>
    <n v="43361.088369100005"/>
    <n v="125526.4283691"/>
    <n v="223.2"/>
    <n v="85.8"/>
    <n v="16128"/>
    <n v="1344.6"/>
    <m/>
    <n v="1610.440664"/>
    <m/>
    <n v="1191.39743"/>
    <n v="802.34454509999989"/>
    <m/>
    <n v="653.40000000000009"/>
    <n v="41.08267"/>
    <x v="0"/>
    <n v="5094.25108"/>
    <x v="33"/>
    <n v="17090.390719999999"/>
  </r>
  <r>
    <s v="DMC128"/>
    <s v="Web Developer"/>
    <s v="@00068259"/>
    <s v="Potter, Keith T."/>
    <s v="515"/>
    <n v="7"/>
    <s v="CA"/>
    <s v="A"/>
    <n v="1"/>
    <n v="100"/>
    <n v="1"/>
    <x v="1"/>
    <x v="7"/>
    <x v="3"/>
    <x v="0"/>
    <s v="678000"/>
    <m/>
    <m/>
    <n v="1"/>
    <n v="84219.47"/>
    <n v="84219.47"/>
    <n v="43984.239516550006"/>
    <n v="128203.70951655001"/>
    <n v="223.2"/>
    <n v="85.8"/>
    <n v="16128"/>
    <n v="1344.6"/>
    <m/>
    <n v="1650.7016120000001"/>
    <m/>
    <n v="1221.182315"/>
    <n v="822.40312454999992"/>
    <m/>
    <n v="653.40000000000009"/>
    <n v="42.109735000000001"/>
    <x v="0"/>
    <n v="5221.6071400000001"/>
    <x v="23"/>
    <n v="17517.64976"/>
  </r>
  <r>
    <s v="DMC129"/>
    <s v="Department Assistant III"/>
    <s v="@00110084"/>
    <s v="Johnson, Tina M."/>
    <s v="380"/>
    <n v="15"/>
    <s v="CA"/>
    <s v="A"/>
    <n v="1"/>
    <n v="100"/>
    <n v="1"/>
    <x v="1"/>
    <x v="4"/>
    <x v="2"/>
    <x v="0"/>
    <s v="673000"/>
    <m/>
    <m/>
    <n v="1"/>
    <n v="52681.61"/>
    <n v="52681.61"/>
    <n v="34284.904556649999"/>
    <n v="86966.51455665"/>
    <n v="223.2"/>
    <n v="85.8"/>
    <n v="16128"/>
    <n v="1344.6"/>
    <m/>
    <n v="1032.5595559999999"/>
    <m/>
    <n v="763.88334500000008"/>
    <n v="514.43592164999995"/>
    <m/>
    <n v="521.54793900000004"/>
    <n v="26.340805"/>
    <x v="0"/>
    <n v="3266.2598200000002"/>
    <x v="25"/>
    <n v="10957.774879999999"/>
  </r>
  <r>
    <s v="DMC130"/>
    <s v="Department Assistant II"/>
    <m/>
    <m/>
    <n v="350"/>
    <n v="1"/>
    <s v="CA"/>
    <s v="A"/>
    <n v="0"/>
    <m/>
    <m/>
    <x v="3"/>
    <x v="5"/>
    <x v="0"/>
    <x v="0"/>
    <s v="684000"/>
    <m/>
    <m/>
    <n v="1"/>
    <n v="32150.04"/>
    <n v="32150.04"/>
    <n v="27853.082280599996"/>
    <n v="60003.122280600001"/>
    <n v="223.2"/>
    <n v="85.8"/>
    <n v="16128"/>
    <n v="1344.6"/>
    <m/>
    <n v="630.14078400000005"/>
    <m/>
    <n v="466.17558000000002"/>
    <n v="313.9451406"/>
    <m/>
    <n v="318.28539600000005"/>
    <n v="16.075020000000002"/>
    <x v="0"/>
    <n v="1993.3024800000001"/>
    <x v="34"/>
    <n v="6687.2083199999997"/>
  </r>
  <r>
    <s v="DMC131"/>
    <s v="Human Resources Assistant - CC"/>
    <s v="@00109804"/>
    <s v="Guzman, Cynthia E."/>
    <s v="425"/>
    <n v="4"/>
    <s v="CA"/>
    <s v="A"/>
    <n v="1"/>
    <n v="100"/>
    <n v="1"/>
    <x v="1"/>
    <x v="18"/>
    <x v="2"/>
    <x v="0"/>
    <s v="673000"/>
    <m/>
    <m/>
    <n v="1"/>
    <n v="50143.08"/>
    <n v="50143.08"/>
    <n v="33489.6719562"/>
    <n v="83632.751956199994"/>
    <n v="223.2"/>
    <n v="85.8"/>
    <n v="16128"/>
    <n v="1344.6"/>
    <m/>
    <n v="982.80436799999995"/>
    <m/>
    <n v="727.07466000000011"/>
    <n v="489.64717619999999"/>
    <m/>
    <n v="496.41649200000006"/>
    <n v="25.071540000000002"/>
    <x v="0"/>
    <n v="3108.8709600000002"/>
    <x v="16"/>
    <n v="10429.76064"/>
  </r>
  <r>
    <s v="DMC132"/>
    <s v="Accounting Technician II"/>
    <s v="@00193207"/>
    <s v="Galvan, Lacie"/>
    <s v="410"/>
    <n v="3"/>
    <s v="CA"/>
    <s v="A"/>
    <n v="1"/>
    <n v="100"/>
    <n v="1"/>
    <x v="1"/>
    <x v="19"/>
    <x v="4"/>
    <x v="0"/>
    <s v="672000"/>
    <m/>
    <m/>
    <n v="1"/>
    <n v="45427.19"/>
    <n v="45427.19"/>
    <n v="32012.348675349996"/>
    <n v="77439.538675349992"/>
    <n v="223.2"/>
    <n v="85.8"/>
    <n v="16128"/>
    <n v="1344.6"/>
    <m/>
    <n v="890.37292400000001"/>
    <m/>
    <n v="658.69425500000011"/>
    <n v="443.59651035000002"/>
    <m/>
    <n v="449.72918100000004"/>
    <n v="22.713595000000002"/>
    <x v="0"/>
    <n v="2816.48578"/>
    <x v="12"/>
    <n v="9448.8555199999992"/>
  </r>
  <r>
    <s v="DMC134"/>
    <s v="Institutional Research Analyst"/>
    <s v="@00277994"/>
    <s v="Castro, Alexandro"/>
    <s v="500"/>
    <n v="6"/>
    <s v="CA"/>
    <s v="A"/>
    <n v="1"/>
    <n v="100"/>
    <n v="1"/>
    <x v="1"/>
    <x v="16"/>
    <x v="5"/>
    <x v="0"/>
    <s v="679000"/>
    <m/>
    <m/>
    <n v="1"/>
    <n v="76298.600000000006"/>
    <n v="76298.600000000006"/>
    <n v="41581.324789000006"/>
    <n v="117879.92478900001"/>
    <n v="223.2"/>
    <n v="85.8"/>
    <n v="16128"/>
    <n v="1344.6"/>
    <m/>
    <n v="1495.4525600000002"/>
    <m/>
    <n v="1106.3297000000002"/>
    <n v="745.05582900000002"/>
    <m/>
    <n v="653.40000000000009"/>
    <n v="38.149300000000004"/>
    <x v="0"/>
    <n v="4730.5132000000003"/>
    <x v="35"/>
    <n v="15870.1088"/>
  </r>
  <r>
    <s v="DMC135"/>
    <s v="Institutional Research Analyst"/>
    <s v="@00658581"/>
    <s v="Anderson, Amber D."/>
    <s v="500"/>
    <n v="6"/>
    <s v="CA"/>
    <s v="A"/>
    <n v="1"/>
    <n v="100"/>
    <n v="1"/>
    <x v="1"/>
    <x v="16"/>
    <x v="5"/>
    <x v="0"/>
    <s v="679000"/>
    <m/>
    <m/>
    <n v="1"/>
    <n v="76298.600000000006"/>
    <n v="76298.600000000006"/>
    <n v="41581.324789000006"/>
    <n v="117879.92478900001"/>
    <n v="223.2"/>
    <n v="85.8"/>
    <n v="16128"/>
    <n v="1344.6"/>
    <m/>
    <n v="1495.4525600000002"/>
    <m/>
    <n v="1106.3297000000002"/>
    <n v="745.05582900000002"/>
    <m/>
    <n v="653.40000000000009"/>
    <n v="38.149300000000004"/>
    <x v="0"/>
    <n v="4730.5132000000003"/>
    <x v="35"/>
    <n v="15870.1088"/>
  </r>
  <r>
    <s v="DMC138"/>
    <s v="Data Warehouse Administrator"/>
    <s v="@00605436"/>
    <s v="Evans, Marsha"/>
    <s v="530"/>
    <n v="15"/>
    <s v="CA"/>
    <s v="A"/>
    <n v="1"/>
    <n v="100"/>
    <n v="1"/>
    <x v="1"/>
    <x v="7"/>
    <x v="3"/>
    <x v="0"/>
    <s v="678000"/>
    <m/>
    <m/>
    <n v="1"/>
    <n v="110503.21"/>
    <n v="110503.21"/>
    <n v="51957.806301650002"/>
    <n v="162461.01630165"/>
    <n v="223.2"/>
    <n v="85.8"/>
    <n v="16128"/>
    <n v="1344.6"/>
    <m/>
    <n v="2165.862916"/>
    <m/>
    <n v="1602.2965450000002"/>
    <n v="1079.0638456500001"/>
    <m/>
    <n v="653.40000000000009"/>
    <n v="55.251605000000005"/>
    <x v="0"/>
    <n v="6851.19902"/>
    <x v="7"/>
    <n v="22984.667679999999"/>
  </r>
  <r>
    <s v="DMC139"/>
    <s v="Data Warehouse Developer"/>
    <s v="@00650501"/>
    <s v="Raboy, Michael"/>
    <s v="515"/>
    <n v="3"/>
    <s v="CA"/>
    <s v="A"/>
    <n v="1"/>
    <n v="100"/>
    <n v="1"/>
    <x v="1"/>
    <x v="7"/>
    <x v="3"/>
    <x v="0"/>
    <s v="678000"/>
    <m/>
    <m/>
    <n v="1"/>
    <n v="76298.600000000006"/>
    <n v="76298.600000000006"/>
    <n v="41581.324789000006"/>
    <n v="117879.92478900001"/>
    <n v="223.2"/>
    <n v="85.8"/>
    <n v="16128"/>
    <n v="1344.6"/>
    <m/>
    <n v="1495.4525600000002"/>
    <m/>
    <n v="1106.3297000000002"/>
    <n v="745.05582900000002"/>
    <m/>
    <n v="653.40000000000009"/>
    <n v="38.149300000000004"/>
    <x v="0"/>
    <n v="4730.5132000000003"/>
    <x v="35"/>
    <n v="15870.1088"/>
  </r>
  <r>
    <s v="DMC140"/>
    <s v="Accounting Technician II"/>
    <s v="@00700900"/>
    <s v="Ward, Nanetta"/>
    <n v="410"/>
    <n v="1"/>
    <s v="CA"/>
    <s v="A"/>
    <n v="1"/>
    <n v="100"/>
    <n v="1"/>
    <x v="1"/>
    <x v="8"/>
    <x v="4"/>
    <x v="0"/>
    <s v="672000"/>
    <m/>
    <m/>
    <n v="0.75"/>
    <n v="43238.28"/>
    <n v="32428.71"/>
    <n v="23494.97983815"/>
    <n v="55923.68983815"/>
    <n v="167.39999999999998"/>
    <n v="64.349999999999994"/>
    <n v="12096"/>
    <n v="1008.4499999999999"/>
    <m/>
    <n v="635.60271599999999"/>
    <m/>
    <n v="470.216295"/>
    <n v="316.66635314999996"/>
    <m/>
    <n v="321.04422900000003"/>
    <n v="16.214355000000001"/>
    <x v="0"/>
    <n v="2010.5800199999999"/>
    <x v="36"/>
    <n v="6745.1716799999995"/>
  </r>
  <r>
    <s v="DMC140"/>
    <s v="Accounting Technician II"/>
    <s v="@00700900"/>
    <s v="Ward, Nanetta"/>
    <n v="410"/>
    <n v="1"/>
    <s v="CA"/>
    <s v="A"/>
    <n v="1"/>
    <n v="100"/>
    <n v="1"/>
    <x v="6"/>
    <x v="8"/>
    <x v="4"/>
    <x v="0"/>
    <s v="672000"/>
    <m/>
    <m/>
    <n v="0.25"/>
    <n v="43238.28"/>
    <n v="10809.57"/>
    <n v="7831.6599460499983"/>
    <n v="18641.22994605"/>
    <n v="55.8"/>
    <n v="21.45"/>
    <n v="4032"/>
    <n v="336.15"/>
    <m/>
    <n v="211.867572"/>
    <m/>
    <n v="156.738765"/>
    <n v="105.55545104999999"/>
    <m/>
    <n v="107.01474300000001"/>
    <n v="5.4047850000000004"/>
    <x v="0"/>
    <n v="670.19333999999992"/>
    <x v="37"/>
    <n v="2248.3905599999998"/>
  </r>
  <r>
    <s v="DMC141"/>
    <s v="Human Resources Technician"/>
    <s v="@00450182"/>
    <s v="Calderon, Amalia"/>
    <s v="435"/>
    <n v="3"/>
    <s v="CA"/>
    <s v="A"/>
    <n v="1"/>
    <n v="100"/>
    <n v="1"/>
    <x v="1"/>
    <x v="15"/>
    <x v="2"/>
    <x v="0"/>
    <s v="673000"/>
    <m/>
    <m/>
    <n v="1"/>
    <n v="51396.67"/>
    <n v="51396.67"/>
    <n v="33882.377827549994"/>
    <n v="85279.047827549992"/>
    <n v="223.2"/>
    <n v="85.8"/>
    <n v="16128"/>
    <n v="1344.6"/>
    <m/>
    <n v="1007.3747319999999"/>
    <m/>
    <n v="745.25171499999999"/>
    <n v="501.88848254999994"/>
    <m/>
    <n v="508.82703300000003"/>
    <n v="25.698335"/>
    <x v="0"/>
    <n v="3186.5935399999998"/>
    <x v="38"/>
    <n v="10690.50736"/>
  </r>
  <r>
    <s v="DMC142"/>
    <s v="Public Safety Officer I"/>
    <m/>
    <m/>
    <m/>
    <m/>
    <s v="CA"/>
    <s v="A"/>
    <n v="1"/>
    <m/>
    <m/>
    <x v="1"/>
    <x v="2"/>
    <x v="1"/>
    <x v="0"/>
    <s v="677010"/>
    <m/>
    <m/>
    <n v="1"/>
    <m/>
    <n v="0"/>
    <n v="1141.2"/>
    <n v="1141.2"/>
    <m/>
    <m/>
    <m/>
    <m/>
    <m/>
    <n v="0"/>
    <m/>
    <n v="0"/>
    <n v="0"/>
    <m/>
    <n v="0"/>
    <n v="0"/>
    <x v="0"/>
    <n v="0"/>
    <x v="39"/>
    <n v="0"/>
  </r>
  <r>
    <s v="DMC143"/>
    <s v="Public Safety Officer II"/>
    <m/>
    <m/>
    <m/>
    <m/>
    <s v="CA"/>
    <s v="A"/>
    <n v="1"/>
    <m/>
    <m/>
    <x v="1"/>
    <x v="2"/>
    <x v="1"/>
    <x v="0"/>
    <s v="677010"/>
    <m/>
    <m/>
    <n v="1"/>
    <m/>
    <n v="0"/>
    <n v="0"/>
    <n v="0"/>
    <m/>
    <m/>
    <m/>
    <m/>
    <m/>
    <n v="0"/>
    <m/>
    <n v="0"/>
    <n v="0"/>
    <m/>
    <n v="0"/>
    <n v="0"/>
    <x v="0"/>
    <n v="0"/>
    <x v="5"/>
    <n v="0"/>
  </r>
  <r>
    <s v="DMC145"/>
    <s v="Human Resources Assistant"/>
    <s v="@00405943"/>
    <s v="Alcala, Diana A."/>
    <s v="425"/>
    <n v="6"/>
    <s v="CA"/>
    <s v="A"/>
    <n v="1"/>
    <n v="100"/>
    <n v="1"/>
    <x v="1"/>
    <x v="15"/>
    <x v="2"/>
    <x v="0"/>
    <s v="673000"/>
    <m/>
    <m/>
    <n v="1"/>
    <n v="52681.61"/>
    <n v="52681.61"/>
    <n v="34284.904556649999"/>
    <n v="86966.51455665"/>
    <n v="223.2"/>
    <n v="85.8"/>
    <n v="16128"/>
    <n v="1344.6"/>
    <m/>
    <n v="1032.5595559999999"/>
    <m/>
    <n v="763.88334500000008"/>
    <n v="514.43592164999995"/>
    <m/>
    <n v="521.54793900000004"/>
    <n v="26.340805"/>
    <x v="0"/>
    <n v="3266.2598200000002"/>
    <x v="25"/>
    <n v="10957.774879999999"/>
  </r>
  <r>
    <s v="DMC147"/>
    <s v="Network Engineer"/>
    <s v="@00205536"/>
    <s v="Horton, Jeremy S."/>
    <s v="510"/>
    <n v="10"/>
    <s v="CA"/>
    <s v="A"/>
    <n v="1"/>
    <n v="100"/>
    <n v="1"/>
    <x v="1"/>
    <x v="6"/>
    <x v="3"/>
    <x v="0"/>
    <s v="678000"/>
    <m/>
    <m/>
    <n v="1"/>
    <n v="88483.02"/>
    <n v="88483.02"/>
    <n v="45277.651362299999"/>
    <n v="133760.6713623"/>
    <n v="223.2"/>
    <n v="85.8"/>
    <n v="16128"/>
    <n v="1344.6"/>
    <m/>
    <n v="1734.267192"/>
    <m/>
    <n v="1283.0037900000002"/>
    <n v="864.03669030000003"/>
    <m/>
    <n v="653.40000000000009"/>
    <n v="44.241510000000005"/>
    <x v="0"/>
    <n v="5485.9472400000004"/>
    <x v="32"/>
    <n v="18404.46816"/>
  </r>
  <r>
    <s v="DMC148"/>
    <s v="Department Assistant III"/>
    <m/>
    <m/>
    <n v="380"/>
    <n v="1"/>
    <s v="CA"/>
    <s v="A"/>
    <n v="1"/>
    <n v="100"/>
    <n v="1"/>
    <x v="2"/>
    <x v="3"/>
    <x v="0"/>
    <x v="0"/>
    <s v="684000"/>
    <m/>
    <m/>
    <n v="1"/>
    <n v="37284.239999999998"/>
    <n v="37284.239999999998"/>
    <n v="29461.447443599998"/>
    <n v="66745.687443599993"/>
    <n v="223.2"/>
    <n v="85.8"/>
    <n v="16128"/>
    <n v="1344.6"/>
    <m/>
    <n v="730.77110399999992"/>
    <m/>
    <n v="540.62148000000002"/>
    <n v="364.08060359999996"/>
    <m/>
    <n v="369.11397600000004"/>
    <n v="18.642119999999998"/>
    <x v="0"/>
    <n v="2311.6228799999999"/>
    <x v="40"/>
    <n v="7755.1219199999996"/>
  </r>
  <r>
    <s v="DMC149"/>
    <s v="Workforce Prep Assistant"/>
    <s v="@00418471"/>
    <s v="Hamblin, Linda R."/>
    <s v="425"/>
    <n v="5"/>
    <s v="CA"/>
    <s v="A"/>
    <n v="1"/>
    <n v="100"/>
    <n v="1"/>
    <x v="2"/>
    <x v="3"/>
    <x v="0"/>
    <x v="0"/>
    <s v="684000"/>
    <m/>
    <m/>
    <n v="0.33"/>
    <n v="51396.67"/>
    <n v="16960.901099999999"/>
    <n v="11181.1846830915"/>
    <n v="28142.085783091497"/>
    <n v="73.656000000000006"/>
    <n v="28.314"/>
    <n v="5322.2400000000007"/>
    <n v="443.71800000000002"/>
    <m/>
    <n v="332.43366155999996"/>
    <m/>
    <n v="245.93306595000001"/>
    <n v="165.62319924149998"/>
    <m/>
    <n v="167.91292089000001"/>
    <n v="8.4804505500000005"/>
    <x v="0"/>
    <n v="1051.5758681999998"/>
    <x v="41"/>
    <n v="3527.8674287999997"/>
  </r>
  <r>
    <s v="DMC149"/>
    <s v="Workforce Prep Assistant"/>
    <s v="@00418471"/>
    <s v="Hamblin, Linda R."/>
    <s v="425"/>
    <n v="5"/>
    <s v="CA"/>
    <s v="A"/>
    <n v="1"/>
    <n v="100"/>
    <n v="1"/>
    <x v="7"/>
    <x v="20"/>
    <x v="0"/>
    <x v="0"/>
    <s v="684000"/>
    <m/>
    <m/>
    <n v="0.33"/>
    <n v="51396.67"/>
    <n v="16960.901099999999"/>
    <n v="11181.1846830915"/>
    <n v="28142.085783091497"/>
    <n v="73.656000000000006"/>
    <n v="28.314"/>
    <n v="5322.2400000000007"/>
    <n v="443.71800000000002"/>
    <m/>
    <n v="332.43366155999996"/>
    <m/>
    <n v="245.93306595000001"/>
    <n v="165.62319924149998"/>
    <m/>
    <n v="167.91292089000001"/>
    <n v="8.4804505500000005"/>
    <x v="0"/>
    <n v="1051.5758681999998"/>
    <x v="41"/>
    <n v="3527.8674287999997"/>
  </r>
  <r>
    <s v="DMC149"/>
    <s v="Workforce Prep Assistant"/>
    <s v="@00418471"/>
    <s v="Hamblin, Linda R."/>
    <s v="425"/>
    <n v="5"/>
    <s v="CA"/>
    <s v="A"/>
    <n v="1"/>
    <n v="100"/>
    <n v="1"/>
    <x v="3"/>
    <x v="5"/>
    <x v="0"/>
    <x v="0"/>
    <s v="684000"/>
    <m/>
    <m/>
    <n v="0.34"/>
    <n v="51396.67"/>
    <n v="17474.8678"/>
    <n v="11520.008461367001"/>
    <n v="28994.876261367001"/>
    <n v="75.888000000000005"/>
    <n v="29.172000000000001"/>
    <n v="5483.52"/>
    <n v="457.16399999999999"/>
    <m/>
    <n v="342.50740888000001"/>
    <m/>
    <n v="253.38558310000002"/>
    <n v="170.64208406699998"/>
    <m/>
    <n v="173.00119122000001"/>
    <n v="8.737433900000001"/>
    <x v="0"/>
    <n v="1083.4418036"/>
    <x v="42"/>
    <n v="3634.7725023999997"/>
  </r>
  <r>
    <s v="DMC150"/>
    <s v="Accounting Coordinator (COF)"/>
    <s v="@00621333"/>
    <s v="Kerwin, Kevin M."/>
    <s v="465"/>
    <n v="5"/>
    <s v="CA"/>
    <s v="A"/>
    <n v="1"/>
    <n v="100"/>
    <n v="1"/>
    <x v="1"/>
    <x v="21"/>
    <x v="4"/>
    <x v="0"/>
    <s v="672000"/>
    <m/>
    <m/>
    <n v="1"/>
    <n v="62621.88"/>
    <n v="62621.88"/>
    <n v="37398.843238200003"/>
    <n v="100020.72323820001"/>
    <n v="223.2"/>
    <n v="85.8"/>
    <n v="16128"/>
    <n v="1344.6"/>
    <m/>
    <n v="1227.3888479999998"/>
    <m/>
    <n v="908.01725999999996"/>
    <n v="611.50265819999993"/>
    <m/>
    <n v="619.95661200000006"/>
    <n v="31.310939999999999"/>
    <x v="0"/>
    <n v="3882.55656"/>
    <x v="43"/>
    <n v="13025.35104"/>
  </r>
  <r>
    <s v="DMC151"/>
    <s v="Systems Support Analyst"/>
    <m/>
    <m/>
    <n v="475"/>
    <n v="1"/>
    <s v="CA"/>
    <s v="A"/>
    <n v="1"/>
    <m/>
    <m/>
    <x v="1"/>
    <x v="7"/>
    <x v="3"/>
    <x v="0"/>
    <s v="678000"/>
    <m/>
    <m/>
    <n v="1"/>
    <n v="59604.480000000003"/>
    <n v="59604.480000000003"/>
    <n v="36453.597427200002"/>
    <n v="96058.077427200013"/>
    <n v="223.2"/>
    <n v="85.8"/>
    <n v="16128"/>
    <n v="1344.6"/>
    <m/>
    <n v="1168.2478080000001"/>
    <m/>
    <n v="864.26496000000009"/>
    <n v="582.03774720000001"/>
    <m/>
    <n v="590.08435200000008"/>
    <n v="29.802240000000001"/>
    <x v="0"/>
    <n v="3695.4777600000002"/>
    <x v="44"/>
    <n v="12397.73184"/>
  </r>
  <r>
    <s v="DMC154"/>
    <s v="Computer Lab Assistant"/>
    <m/>
    <m/>
    <n v="380"/>
    <n v="1"/>
    <s v="CY"/>
    <s v="A"/>
    <n v="1"/>
    <n v="47.5"/>
    <m/>
    <x v="7"/>
    <x v="20"/>
    <x v="0"/>
    <x v="0"/>
    <s v="684000"/>
    <m/>
    <m/>
    <n v="0.5"/>
    <n v="9535.8799999999992"/>
    <n v="9535.8799999999992"/>
    <n v="1461.5166482"/>
    <n v="10997.3966482"/>
    <m/>
    <m/>
    <m/>
    <m/>
    <m/>
    <n v="186.90324799999999"/>
    <n v="352.82755999999995"/>
    <n v="138.27026000000001"/>
    <n v="93.11786819999999"/>
    <m/>
    <n v="94.405212000000006"/>
    <n v="4.7679399999999994"/>
    <x v="0"/>
    <n v="591.22456"/>
    <x v="4"/>
    <n v="0"/>
  </r>
  <r>
    <s v="DMC154"/>
    <s v="Computer Lab Assistant"/>
    <m/>
    <m/>
    <n v="380"/>
    <n v="1"/>
    <s v="CY"/>
    <s v="A"/>
    <n v="1"/>
    <n v="47.5"/>
    <m/>
    <x v="2"/>
    <x v="3"/>
    <x v="0"/>
    <x v="0"/>
    <s v="684000"/>
    <m/>
    <m/>
    <n v="0.5"/>
    <n v="9535.8799999999992"/>
    <n v="9535.8799999999992"/>
    <n v="1461.5166482"/>
    <n v="10997.3966482"/>
    <m/>
    <m/>
    <m/>
    <m/>
    <m/>
    <n v="186.90324799999999"/>
    <n v="352.82755999999995"/>
    <n v="138.27026000000001"/>
    <n v="93.11786819999999"/>
    <m/>
    <n v="94.405212000000006"/>
    <n v="4.7679399999999994"/>
    <x v="0"/>
    <n v="591.22456"/>
    <x v="4"/>
    <n v="0"/>
  </r>
  <r>
    <s v="DMC156"/>
    <s v="Systems Administrator"/>
    <m/>
    <m/>
    <n v="510"/>
    <n v="1"/>
    <s v="CA"/>
    <s v="A"/>
    <n v="1"/>
    <m/>
    <m/>
    <x v="1"/>
    <x v="6"/>
    <x v="3"/>
    <x v="0"/>
    <s v="678000"/>
    <m/>
    <m/>
    <n v="1"/>
    <n v="70850.880000000005"/>
    <n v="70850.880000000005"/>
    <n v="39928.677211200004"/>
    <n v="110779.55721120001"/>
    <n v="223.2"/>
    <n v="85.8"/>
    <n v="16128"/>
    <n v="1344.6"/>
    <m/>
    <n v="1388.677248"/>
    <m/>
    <n v="1027.3377600000001"/>
    <n v="691.85884320000002"/>
    <m/>
    <n v="653.40000000000009"/>
    <n v="35.425440000000002"/>
    <x v="0"/>
    <n v="4392.7545600000003"/>
    <x v="45"/>
    <n v="14736.983040000001"/>
  </r>
  <r>
    <s v="DMC157"/>
    <s v="Human Resources Assistant-PC"/>
    <s v="@00657178"/>
    <s v="Martinez, Klautitsy"/>
    <s v="425"/>
    <n v="2"/>
    <s v="CC"/>
    <s v="A"/>
    <n v="1"/>
    <n v="47.5"/>
    <n v="0.47499999999999998"/>
    <x v="1"/>
    <x v="14"/>
    <x v="2"/>
    <x v="0"/>
    <s v="673000"/>
    <m/>
    <m/>
    <n v="1"/>
    <n v="22670.27275"/>
    <n v="22670.27275"/>
    <n v="7940.6030847787497"/>
    <n v="30610.875834778752"/>
    <m/>
    <m/>
    <m/>
    <m/>
    <m/>
    <n v="444.3373459"/>
    <n v="838.80009174999998"/>
    <n v="328.71895487500001"/>
    <n v="221.37521340375"/>
    <m/>
    <n v="224.43570022500003"/>
    <n v="11.335136375000001"/>
    <x v="0"/>
    <n v="1405.5569105"/>
    <x v="46"/>
    <n v="4715.4167319999997"/>
  </r>
  <r>
    <s v="DMC159"/>
    <s v="Network Engineer"/>
    <s v="@00071282"/>
    <s v="Kelley, Justin K."/>
    <s v="510"/>
    <n v="4"/>
    <s v="CA"/>
    <s v="A"/>
    <n v="1"/>
    <n v="100"/>
    <n v="1"/>
    <x v="1"/>
    <x v="6"/>
    <x v="3"/>
    <x v="0"/>
    <s v="678000"/>
    <m/>
    <m/>
    <n v="1"/>
    <n v="76298.600000000006"/>
    <n v="76298.600000000006"/>
    <n v="41581.324789000006"/>
    <n v="117879.92478900001"/>
    <n v="223.2"/>
    <n v="85.8"/>
    <n v="16128"/>
    <n v="1344.6"/>
    <m/>
    <n v="1495.4525600000002"/>
    <m/>
    <n v="1106.3297000000002"/>
    <n v="745.05582900000002"/>
    <m/>
    <n v="653.40000000000009"/>
    <n v="38.149300000000004"/>
    <x v="0"/>
    <n v="4730.5132000000003"/>
    <x v="35"/>
    <n v="15870.1088"/>
  </r>
  <r>
    <s v="DMC160"/>
    <s v="Enterprise Res Plan Analyst I"/>
    <s v="@00650502"/>
    <s v="Michal, William"/>
    <s v="515"/>
    <n v="3"/>
    <s v="CA"/>
    <s v="A"/>
    <n v="1"/>
    <n v="100"/>
    <n v="1"/>
    <x v="1"/>
    <x v="7"/>
    <x v="3"/>
    <x v="0"/>
    <s v="678000"/>
    <m/>
    <m/>
    <n v="1"/>
    <n v="76298.600000000006"/>
    <n v="76298.600000000006"/>
    <n v="41581.324789000006"/>
    <n v="117879.92478900001"/>
    <n v="223.2"/>
    <n v="85.8"/>
    <n v="16128"/>
    <n v="1344.6"/>
    <m/>
    <n v="1495.4525600000002"/>
    <m/>
    <n v="1106.3297000000002"/>
    <n v="745.05582900000002"/>
    <m/>
    <n v="653.40000000000009"/>
    <n v="38.149300000000004"/>
    <x v="0"/>
    <n v="4730.5132000000003"/>
    <x v="35"/>
    <n v="15870.1088"/>
  </r>
  <r>
    <s v="DMC161"/>
    <s v="Human Resources Tech- Benefits"/>
    <s v="@00366128"/>
    <s v="Quintero, Karla Y"/>
    <s v="435"/>
    <n v="5"/>
    <s v="CA"/>
    <s v="A"/>
    <n v="1"/>
    <n v="100"/>
    <n v="1"/>
    <x v="1"/>
    <x v="4"/>
    <x v="2"/>
    <x v="0"/>
    <s v="673000"/>
    <m/>
    <m/>
    <n v="1"/>
    <n v="53998.63"/>
    <n v="53998.63"/>
    <n v="34697.480826950006"/>
    <n v="88696.110826949996"/>
    <n v="223.2"/>
    <n v="85.8"/>
    <n v="16128"/>
    <n v="1344.6"/>
    <m/>
    <n v="1058.3731479999999"/>
    <m/>
    <n v="782.98013500000002"/>
    <n v="527.29662194999992"/>
    <m/>
    <n v="534.58643700000005"/>
    <n v="26.999314999999999"/>
    <x v="0"/>
    <n v="3347.9150599999998"/>
    <x v="11"/>
    <n v="11231.715039999999"/>
  </r>
  <r>
    <s v="DMC163"/>
    <s v="Systems Support Specialist I"/>
    <s v="@00631441"/>
    <s v="Wallace, Justin"/>
    <s v="445"/>
    <n v="3"/>
    <s v="CA"/>
    <s v="A"/>
    <n v="1"/>
    <n v="100"/>
    <n v="1"/>
    <x v="1"/>
    <x v="6"/>
    <x v="3"/>
    <x v="0"/>
    <s v="678000"/>
    <m/>
    <m/>
    <n v="1"/>
    <n v="53998.63"/>
    <n v="53998.63"/>
    <n v="34697.480826950006"/>
    <n v="88696.110826949996"/>
    <n v="223.2"/>
    <n v="85.8"/>
    <n v="16128"/>
    <n v="1344.6"/>
    <m/>
    <n v="1058.3731479999999"/>
    <m/>
    <n v="782.98013500000002"/>
    <n v="527.29662194999992"/>
    <m/>
    <n v="534.58643700000005"/>
    <n v="26.999314999999999"/>
    <x v="0"/>
    <n v="3347.9150599999998"/>
    <x v="11"/>
    <n v="11231.715039999999"/>
  </r>
  <r>
    <s v="DMC164"/>
    <s v="Enterprise Res Plan Analyst I"/>
    <s v="@00695391"/>
    <s v="Baugus, Tammy J."/>
    <s v="515"/>
    <n v="10"/>
    <s v="CA"/>
    <s v="A"/>
    <n v="1"/>
    <n v="100"/>
    <n v="1"/>
    <x v="1"/>
    <x v="7"/>
    <x v="3"/>
    <x v="0"/>
    <s v="678000"/>
    <m/>
    <m/>
    <n v="1"/>
    <n v="90695.08"/>
    <n v="90695.08"/>
    <n v="45948.7129442"/>
    <n v="136643.79294419999"/>
    <n v="223.2"/>
    <n v="85.8"/>
    <n v="16128"/>
    <n v="1344.6"/>
    <m/>
    <n v="1777.623568"/>
    <m/>
    <n v="1315.0786600000001"/>
    <n v="885.63745619999997"/>
    <m/>
    <n v="653.40000000000009"/>
    <n v="45.347540000000002"/>
    <x v="0"/>
    <n v="5623.0949600000004"/>
    <x v="47"/>
    <n v="18864.576639999999"/>
  </r>
  <r>
    <s v="DMC165"/>
    <s v="Accounting Coordinator"/>
    <s v="@00000238"/>
    <s v="Tutop, Zenaida F."/>
    <s v="465"/>
    <n v="15"/>
    <s v="CA"/>
    <s v="A"/>
    <n v="1"/>
    <n v="100"/>
    <n v="1"/>
    <x v="1"/>
    <x v="8"/>
    <x v="4"/>
    <x v="0"/>
    <s v="672000"/>
    <m/>
    <m/>
    <n v="1"/>
    <n v="80161.279999999999"/>
    <n v="80161.279999999999"/>
    <n v="42753.126707200005"/>
    <n v="122914.4067072"/>
    <n v="223.2"/>
    <n v="85.8"/>
    <n v="16128"/>
    <n v="1344.6"/>
    <m/>
    <n v="1571.1610879999998"/>
    <m/>
    <n v="1162.3385600000001"/>
    <n v="782.77489919999994"/>
    <m/>
    <n v="653.40000000000009"/>
    <n v="40.080640000000002"/>
    <x v="0"/>
    <n v="4969.9993599999998"/>
    <x v="8"/>
    <n v="16673.54624"/>
  </r>
  <r>
    <s v="DMC166"/>
    <s v="Workforce Prep Assistant"/>
    <s v="@00064745"/>
    <s v="Beed, Anna B."/>
    <s v="425"/>
    <n v="3"/>
    <s v="CA"/>
    <s v="A"/>
    <n v="0"/>
    <n v="100"/>
    <n v="1"/>
    <x v="7"/>
    <x v="20"/>
    <x v="0"/>
    <x v="0"/>
    <s v="684000"/>
    <m/>
    <m/>
    <n v="0.5"/>
    <n v="48920.06"/>
    <n v="24460.03"/>
    <n v="16553.271297949996"/>
    <n v="41013.301297949991"/>
    <n v="111.6"/>
    <n v="42.9"/>
    <n v="8064"/>
    <n v="672.3"/>
    <m/>
    <n v="479.41658799999993"/>
    <m/>
    <n v="354.670435"/>
    <n v="238.85219294999996"/>
    <m/>
    <n v="242.15429700000001"/>
    <n v="12.230015"/>
    <x v="0"/>
    <n v="1516.5218599999998"/>
    <x v="48"/>
    <n v="5087.6862399999991"/>
  </r>
  <r>
    <s v="DMC166"/>
    <s v="Workforce Prep Assistant"/>
    <s v="@00064745"/>
    <s v="Beed, Anna B."/>
    <s v="425"/>
    <n v="3"/>
    <s v="CA"/>
    <s v="A"/>
    <n v="0"/>
    <n v="100"/>
    <n v="1"/>
    <x v="3"/>
    <x v="5"/>
    <x v="0"/>
    <x v="0"/>
    <s v="684000"/>
    <m/>
    <m/>
    <n v="0.5"/>
    <n v="48920.06"/>
    <n v="24460.03"/>
    <n v="16553.271297949996"/>
    <n v="41013.301297949991"/>
    <n v="111.6"/>
    <n v="42.9"/>
    <n v="8064"/>
    <n v="672.3"/>
    <m/>
    <n v="479.41658799999993"/>
    <m/>
    <n v="354.670435"/>
    <n v="238.85219294999996"/>
    <m/>
    <n v="242.15429700000001"/>
    <n v="12.230015"/>
    <x v="0"/>
    <n v="1516.5218599999998"/>
    <x v="48"/>
    <n v="5087.6862399999991"/>
  </r>
  <r>
    <s v="DMC167"/>
    <s v="Payroll Specialist"/>
    <s v="@00003177"/>
    <s v="Meyer, Anna M."/>
    <s v="455"/>
    <n v="13"/>
    <s v="CA"/>
    <s v="A"/>
    <n v="1"/>
    <n v="100"/>
    <n v="1"/>
    <x v="1"/>
    <x v="22"/>
    <x v="2"/>
    <x v="0"/>
    <s v="673000"/>
    <m/>
    <m/>
    <n v="1"/>
    <n v="72622.080000000002"/>
    <n v="72622.080000000002"/>
    <n v="40465.997299200004"/>
    <n v="113088.0772992"/>
    <n v="223.2"/>
    <n v="85.8"/>
    <n v="16128"/>
    <n v="1344.6"/>
    <m/>
    <n v="1423.3927679999999"/>
    <m/>
    <n v="1053.02016"/>
    <n v="709.15461119999998"/>
    <m/>
    <n v="653.40000000000009"/>
    <n v="36.311039999999998"/>
    <x v="0"/>
    <n v="4502.5689600000005"/>
    <x v="21"/>
    <n v="15105.39264"/>
  </r>
  <r>
    <s v="DMC168"/>
    <s v="Payroll Specialist"/>
    <s v="@00063312"/>
    <s v="Goin, Stephanie M."/>
    <s v="455"/>
    <n v="9"/>
    <s v="CA"/>
    <s v="A"/>
    <n v="1"/>
    <n v="100"/>
    <n v="1"/>
    <x v="1"/>
    <x v="22"/>
    <x v="2"/>
    <x v="0"/>
    <s v="673000"/>
    <m/>
    <m/>
    <n v="1"/>
    <n v="65792.03"/>
    <n v="65792.03"/>
    <n v="38391.940277949994"/>
    <n v="104183.97027794999"/>
    <n v="223.2"/>
    <n v="85.8"/>
    <n v="16128"/>
    <n v="1344.6"/>
    <m/>
    <n v="1289.523788"/>
    <m/>
    <n v="953.98443500000008"/>
    <n v="642.45917294999992"/>
    <m/>
    <n v="651.34109699999999"/>
    <n v="32.896014999999998"/>
    <x v="0"/>
    <n v="4079.1058600000001"/>
    <x v="24"/>
    <n v="13684.74224"/>
  </r>
  <r>
    <s v="DMC169"/>
    <s v="Coordinator, Risk Mgmt &amp; Safet"/>
    <s v="@00003484"/>
    <s v="Shearer, Sheila J."/>
    <s v="490"/>
    <n v="8"/>
    <s v="CA"/>
    <s v="A"/>
    <n v="1"/>
    <n v="100"/>
    <n v="1"/>
    <x v="1"/>
    <x v="23"/>
    <x v="2"/>
    <x v="0"/>
    <s v="677050"/>
    <m/>
    <m/>
    <n v="1"/>
    <n v="76298.600000000006"/>
    <n v="76298.600000000006"/>
    <n v="41581.324789000006"/>
    <n v="117879.92478900001"/>
    <n v="223.2"/>
    <n v="85.8"/>
    <n v="16128"/>
    <n v="1344.6"/>
    <m/>
    <n v="1495.4525600000002"/>
    <m/>
    <n v="1106.3297000000002"/>
    <n v="745.05582900000002"/>
    <m/>
    <n v="653.40000000000009"/>
    <n v="38.149300000000004"/>
    <x v="0"/>
    <n v="4730.5132000000003"/>
    <x v="35"/>
    <n v="15870.1088"/>
  </r>
  <r>
    <s v="DMC170"/>
    <s v="Security Engineer"/>
    <s v="@00302402"/>
    <s v="Lefler, Patrick S."/>
    <s v="535"/>
    <n v="2"/>
    <s v="CA"/>
    <s v="A"/>
    <n v="1"/>
    <n v="100"/>
    <n v="1"/>
    <x v="1"/>
    <x v="12"/>
    <x v="3"/>
    <x v="0"/>
    <s v="678000"/>
    <m/>
    <m/>
    <n v="1"/>
    <n v="82165.34"/>
    <n v="82165.34"/>
    <n v="43361.088369100005"/>
    <n v="125526.4283691"/>
    <n v="223.2"/>
    <n v="85.8"/>
    <n v="16128"/>
    <n v="1344.6"/>
    <m/>
    <n v="1610.440664"/>
    <m/>
    <n v="1191.39743"/>
    <n v="802.34454509999989"/>
    <m/>
    <n v="653.40000000000009"/>
    <n v="41.08267"/>
    <x v="0"/>
    <n v="5094.25108"/>
    <x v="33"/>
    <n v="17090.390719999999"/>
  </r>
  <r>
    <s v="DML001"/>
    <s v="Educational Services Asst."/>
    <s v="@00000486"/>
    <s v="Taylor, Denise A."/>
    <s v="C"/>
    <n v="10"/>
    <s v="M6"/>
    <s v="A"/>
    <n v="1"/>
    <n v="100"/>
    <n v="1"/>
    <x v="1"/>
    <x v="24"/>
    <x v="0"/>
    <x v="3"/>
    <s v="679000"/>
    <m/>
    <m/>
    <n v="1"/>
    <n v="77312"/>
    <n v="77312"/>
    <n v="41888.75488"/>
    <n v="119200.75487999999"/>
    <n v="223.2"/>
    <n v="85.8"/>
    <n v="16128"/>
    <n v="1344.6"/>
    <m/>
    <n v="1515.3152"/>
    <m/>
    <n v="1121.0240000000001"/>
    <n v="754.9516799999999"/>
    <m/>
    <n v="653.40000000000009"/>
    <n v="38.655999999999999"/>
    <x v="0"/>
    <n v="4793.3440000000001"/>
    <x v="49"/>
    <n v="16080.895999999999"/>
  </r>
  <r>
    <s v="DML003"/>
    <s v="Human Resources Specialist"/>
    <s v="@00032564"/>
    <s v="Duran, Virginia M."/>
    <s v="E"/>
    <n v="7"/>
    <s v="M6"/>
    <s v="A"/>
    <n v="1"/>
    <n v="100"/>
    <n v="1"/>
    <x v="1"/>
    <x v="4"/>
    <x v="2"/>
    <x v="3"/>
    <s v="673000"/>
    <m/>
    <m/>
    <n v="1"/>
    <n v="83030.55"/>
    <n v="83030.55"/>
    <n v="43623.562800750005"/>
    <n v="126654.11280075001"/>
    <n v="223.2"/>
    <n v="85.8"/>
    <n v="16128"/>
    <n v="1344.6"/>
    <m/>
    <n v="1627.39878"/>
    <m/>
    <n v="1203.9429750000002"/>
    <n v="810.79332075000002"/>
    <m/>
    <n v="653.40000000000009"/>
    <n v="41.515275000000003"/>
    <x v="0"/>
    <n v="5147.8941000000004"/>
    <x v="50"/>
    <n v="17270.3544"/>
  </r>
  <r>
    <s v="DML004"/>
    <s v="Business Services Assistant"/>
    <s v="@00367200"/>
    <s v="Durham, Jana P."/>
    <s v="C"/>
    <n v="9"/>
    <s v="M6"/>
    <s v="A"/>
    <n v="1"/>
    <n v="100"/>
    <n v="1"/>
    <x v="1"/>
    <x v="25"/>
    <x v="4"/>
    <x v="3"/>
    <s v="672000"/>
    <m/>
    <m/>
    <n v="1"/>
    <n v="75426.34"/>
    <n v="75426.34"/>
    <n v="41316.711634099993"/>
    <n v="116743.05163409999"/>
    <n v="223.2"/>
    <n v="85.8"/>
    <n v="16128"/>
    <n v="1344.6"/>
    <m/>
    <n v="1478.3562639999998"/>
    <m/>
    <n v="1093.68193"/>
    <n v="736.5382100999999"/>
    <m/>
    <n v="653.40000000000009"/>
    <n v="37.713169999999998"/>
    <x v="0"/>
    <n v="4676.4330799999998"/>
    <x v="51"/>
    <n v="15688.678719999998"/>
  </r>
  <r>
    <s v="DML010"/>
    <s v="Admin. Asst., Human Resources"/>
    <s v="@00615673"/>
    <s v="Barnes, Mary L."/>
    <s v="C"/>
    <n v="5"/>
    <s v="M6"/>
    <s v="A"/>
    <n v="1"/>
    <n v="100"/>
    <n v="1"/>
    <x v="1"/>
    <x v="4"/>
    <x v="2"/>
    <x v="3"/>
    <s v="673000"/>
    <m/>
    <m/>
    <n v="1"/>
    <n v="68332.539999999994"/>
    <n v="68332.539999999994"/>
    <n v="39164.700997100001"/>
    <n v="107497.24099709999"/>
    <n v="223.2"/>
    <n v="85.8"/>
    <n v="16128"/>
    <n v="1344.6"/>
    <m/>
    <n v="1339.3177839999998"/>
    <m/>
    <n v="990.82182999999998"/>
    <n v="667.26725309999995"/>
    <m/>
    <n v="653.40000000000009"/>
    <n v="34.166269999999997"/>
    <x v="0"/>
    <n v="4236.6174799999999"/>
    <x v="52"/>
    <n v="14213.168319999999"/>
  </r>
  <r>
    <s v="DML011"/>
    <s v="Human Resources Specialist"/>
    <s v="@00277115"/>
    <s v="Gonzalez, Anna M."/>
    <s v="E"/>
    <n v="3"/>
    <s v="M6"/>
    <s v="A"/>
    <n v="1"/>
    <n v="100"/>
    <n v="1"/>
    <x v="1"/>
    <x v="4"/>
    <x v="2"/>
    <x v="3"/>
    <s v="673000"/>
    <m/>
    <m/>
    <n v="1"/>
    <n v="75221.58"/>
    <n v="75221.58"/>
    <n v="41254.5946167"/>
    <n v="116476.17461670001"/>
    <n v="223.2"/>
    <n v="85.8"/>
    <n v="16128"/>
    <n v="1344.6"/>
    <m/>
    <n v="1474.3429679999999"/>
    <m/>
    <n v="1090.7129100000002"/>
    <n v="734.53872869999998"/>
    <m/>
    <n v="653.40000000000009"/>
    <n v="37.610790000000001"/>
    <x v="0"/>
    <n v="4663.7379600000004"/>
    <x v="53"/>
    <n v="15646.08864"/>
  </r>
  <r>
    <s v="DML016"/>
    <s v="Exec Asst, General Counsel"/>
    <s v="@00295882"/>
    <s v="Galindo, Suzanne M."/>
    <s v="E"/>
    <n v="11"/>
    <s v="M6"/>
    <s v="A"/>
    <n v="1"/>
    <n v="100"/>
    <n v="1"/>
    <x v="1"/>
    <x v="26"/>
    <x v="7"/>
    <x v="3"/>
    <s v="660030"/>
    <m/>
    <m/>
    <n v="1"/>
    <n v="91650.19"/>
    <n v="91650.19"/>
    <n v="46238.459889349993"/>
    <n v="137888.64988935"/>
    <n v="223.2"/>
    <n v="85.8"/>
    <n v="16128"/>
    <n v="1344.6"/>
    <m/>
    <n v="1796.3437240000001"/>
    <m/>
    <n v="1328.9277550000002"/>
    <n v="894.96410534999995"/>
    <m/>
    <n v="653.40000000000009"/>
    <n v="45.825095000000005"/>
    <x v="0"/>
    <n v="5682.31178"/>
    <x v="54"/>
    <n v="19063.239519999999"/>
  </r>
  <r>
    <s v="DMM001"/>
    <s v="Vice Chancellor, Educ Svcs"/>
    <s v="@00002848"/>
    <s v="Means, John M."/>
    <s v="M"/>
    <n v="7"/>
    <s v="M2"/>
    <s v="A"/>
    <n v="1"/>
    <n v="100"/>
    <n v="1"/>
    <x v="1"/>
    <x v="24"/>
    <x v="0"/>
    <x v="4"/>
    <s v="679000"/>
    <m/>
    <m/>
    <n v="1"/>
    <n v="190724.92"/>
    <n v="190724.92"/>
    <n v="68170.272395800013"/>
    <n v="258895.19239580003"/>
    <n v="223.2"/>
    <n v="85.8"/>
    <n v="16128"/>
    <n v="1344.6"/>
    <n v="420"/>
    <n v="3738.2084320000004"/>
    <m/>
    <n v="2765.5113400000005"/>
    <n v="1862.4288438000001"/>
    <m/>
    <n v="653.40000000000009"/>
    <n v="95.362460000000013"/>
    <x v="3"/>
    <n v="8239.7999999999993"/>
    <x v="4"/>
    <n v="0"/>
  </r>
  <r>
    <s v="DMM004"/>
    <s v="Chancellor"/>
    <s v="@00004268"/>
    <s v="Burke, Thomas"/>
    <m/>
    <m/>
    <m/>
    <s v="A"/>
    <n v="1"/>
    <n v="100"/>
    <n v="1"/>
    <x v="1"/>
    <x v="27"/>
    <x v="8"/>
    <x v="5"/>
    <n v="660010"/>
    <m/>
    <m/>
    <n v="0.9"/>
    <n v="278910"/>
    <n v="251019"/>
    <n v="102416.86793499999"/>
    <n v="353435.86793499999"/>
    <n v="200.88"/>
    <n v="77.22"/>
    <n v="14515.2"/>
    <n v="1210.1399999999999"/>
    <m/>
    <n v="4919.9723999999997"/>
    <m/>
    <n v="3639.7755000000002"/>
    <n v="2451.2005349999999"/>
    <n v="15061.14"/>
    <n v="588.06000000000006"/>
    <n v="125.5095"/>
    <x v="0"/>
    <n v="7415.82"/>
    <x v="55"/>
    <n v="52211.951999999997"/>
  </r>
  <r>
    <s v="DMM004"/>
    <s v="Chancellor"/>
    <s v="@00004268"/>
    <s v="Burke, Thomas"/>
    <m/>
    <m/>
    <m/>
    <s v="A"/>
    <n v="1"/>
    <n v="100"/>
    <n v="1"/>
    <x v="1"/>
    <x v="27"/>
    <x v="8"/>
    <x v="5"/>
    <n v="711001"/>
    <m/>
    <m/>
    <n v="0.1"/>
    <n v="278910"/>
    <n v="27891"/>
    <n v="11379.654215"/>
    <n v="39270.654215000002"/>
    <n v="22.32"/>
    <n v="8.58"/>
    <n v="1612.8000000000002"/>
    <n v="134.46"/>
    <m/>
    <n v="546.66359999999997"/>
    <m/>
    <n v="404.41950000000003"/>
    <n v="272.355615"/>
    <n v="1673.46"/>
    <n v="65.340000000000018"/>
    <n v="13.945500000000001"/>
    <x v="0"/>
    <n v="823.98"/>
    <x v="56"/>
    <n v="5801.3279999999995"/>
  </r>
  <r>
    <s v="DMM027"/>
    <s v="Assoc Vice Chan -Comm,Econ,WF"/>
    <s v="@00003564"/>
    <s v="Collier, Cindy E."/>
    <s v="L"/>
    <n v="10"/>
    <s v="M1"/>
    <s v="A"/>
    <n v="1"/>
    <n v="100"/>
    <n v="1"/>
    <x v="0"/>
    <x v="0"/>
    <x v="0"/>
    <x v="4"/>
    <s v="684000"/>
    <m/>
    <m/>
    <n v="0.5"/>
    <n v="168330.64"/>
    <n v="84165.32"/>
    <n v="31463.664141800007"/>
    <n v="115628.98414180001"/>
    <n v="111.6"/>
    <n v="42.9"/>
    <n v="8064"/>
    <n v="672.3"/>
    <m/>
    <n v="1649.6402720000001"/>
    <m/>
    <n v="1220.3971400000003"/>
    <n v="821.8743498"/>
    <m/>
    <n v="326.70000000000005"/>
    <n v="42.082660000000004"/>
    <x v="4"/>
    <n v="4119.8999999999996"/>
    <x v="4"/>
    <n v="0"/>
  </r>
  <r>
    <s v="DMM027"/>
    <s v="Assoc Vice Chan -Comm,Econ,WF"/>
    <s v="@00003564"/>
    <s v="Collier, Cindy E."/>
    <s v="L"/>
    <n v="10"/>
    <s v="M1"/>
    <s v="A"/>
    <n v="1"/>
    <n v="100"/>
    <n v="1"/>
    <x v="1"/>
    <x v="1"/>
    <x v="0"/>
    <x v="4"/>
    <s v="679000"/>
    <m/>
    <m/>
    <n v="0.5"/>
    <n v="168330.64"/>
    <n v="84165.32"/>
    <n v="31463.664141800007"/>
    <n v="115628.98414180001"/>
    <n v="111.6"/>
    <n v="42.9"/>
    <n v="8064"/>
    <n v="672.3"/>
    <m/>
    <n v="1649.6402720000001"/>
    <m/>
    <n v="1220.3971400000003"/>
    <n v="821.8743498"/>
    <m/>
    <n v="326.70000000000005"/>
    <n v="42.082660000000004"/>
    <x v="4"/>
    <n v="4119.8999999999996"/>
    <x v="4"/>
    <n v="0"/>
  </r>
  <r>
    <s v="DMN003"/>
    <s v="Chief Financial Officer"/>
    <s v="@00380310"/>
    <s v="Martin, Deborah A."/>
    <s v="M"/>
    <n v="4"/>
    <s v="M2"/>
    <s v="A"/>
    <n v="0"/>
    <n v="100"/>
    <n v="1"/>
    <x v="1"/>
    <x v="28"/>
    <x v="9"/>
    <x v="2"/>
    <s v="672000"/>
    <m/>
    <m/>
    <n v="1"/>
    <n v="177107.05"/>
    <n v="177107.05"/>
    <n v="69422.243123249995"/>
    <n v="246529.29312324998"/>
    <n v="223.2"/>
    <n v="85.8"/>
    <n v="16128"/>
    <n v="1344.6"/>
    <m/>
    <n v="3471.2981799999998"/>
    <m/>
    <n v="2568.0522249999999"/>
    <n v="1729.4503432499998"/>
    <m/>
    <n v="653.40000000000009"/>
    <n v="88.553524999999993"/>
    <x v="0"/>
    <n v="8239.7999999999993"/>
    <x v="57"/>
    <n v="36838.266399999993"/>
  </r>
  <r>
    <s v="DMN004"/>
    <s v="Accounting Manager - BC"/>
    <s v="@00407862"/>
    <s v="Morales, Christine"/>
    <s v="G"/>
    <n v="11"/>
    <s v="M2"/>
    <s v="A"/>
    <n v="1"/>
    <n v="100"/>
    <n v="1"/>
    <x v="1"/>
    <x v="8"/>
    <x v="4"/>
    <x v="2"/>
    <s v="672000"/>
    <m/>
    <m/>
    <n v="1"/>
    <n v="109200.38"/>
    <n v="109200.38"/>
    <n v="51562.573278700002"/>
    <n v="160762.95327870001"/>
    <n v="223.2"/>
    <n v="85.8"/>
    <n v="16128"/>
    <n v="1344.6"/>
    <m/>
    <n v="2140.327448"/>
    <m/>
    <n v="1583.40551"/>
    <n v="1066.3417107"/>
    <m/>
    <n v="653.40000000000009"/>
    <n v="54.600190000000005"/>
    <x v="0"/>
    <n v="6770.4235600000002"/>
    <x v="58"/>
    <n v="22713.679039999999"/>
  </r>
  <r>
    <s v="DMN005"/>
    <s v="Dir, Accounting Services"/>
    <s v="@00567102"/>
    <s v="Feichter, Carlene L."/>
    <s v="K"/>
    <n v="8"/>
    <s v="M2"/>
    <s v="A"/>
    <n v="1"/>
    <n v="100"/>
    <n v="1"/>
    <x v="1"/>
    <x v="25"/>
    <x v="4"/>
    <x v="2"/>
    <s v="672000"/>
    <m/>
    <m/>
    <n v="1"/>
    <n v="138701.75"/>
    <n v="138701.75"/>
    <n v="60152.547888749992"/>
    <n v="198854.29788874998"/>
    <n v="223.2"/>
    <n v="85.8"/>
    <n v="16128"/>
    <n v="1344.6"/>
    <m/>
    <n v="2718.5542999999998"/>
    <m/>
    <n v="2011.175375"/>
    <n v="1354.4225887499999"/>
    <m/>
    <n v="653.40000000000009"/>
    <n v="69.350875000000002"/>
    <x v="0"/>
    <n v="8239.7999999999993"/>
    <x v="59"/>
    <n v="28849.964"/>
  </r>
  <r>
    <s v="DMN012"/>
    <s v="Vice Chancellor, HR"/>
    <s v="@00657590"/>
    <s v="Davis, Tonya K."/>
    <s v="M"/>
    <n v="7"/>
    <s v="M2"/>
    <s v="A"/>
    <n v="1"/>
    <n v="100"/>
    <n v="1"/>
    <x v="1"/>
    <x v="4"/>
    <x v="2"/>
    <x v="2"/>
    <s v="673000"/>
    <m/>
    <m/>
    <n v="1"/>
    <n v="190724.92"/>
    <n v="190724.92"/>
    <n v="72709.120315799999"/>
    <n v="263434.0403158"/>
    <n v="223.2"/>
    <n v="85.8"/>
    <n v="16128"/>
    <n v="1344.6"/>
    <m/>
    <n v="3738.2084320000004"/>
    <m/>
    <n v="2765.5113400000005"/>
    <n v="1862.4288438000001"/>
    <m/>
    <n v="653.40000000000009"/>
    <n v="95.362460000000013"/>
    <x v="0"/>
    <n v="8239.7999999999993"/>
    <x v="60"/>
    <n v="39670.783360000001"/>
  </r>
  <r>
    <s v="DMN016"/>
    <s v="Dir, Research Analysis &amp; Rptg"/>
    <s v="@00680314"/>
    <s v="Ngo, Quan M."/>
    <s v="K"/>
    <n v="2"/>
    <s v="M2"/>
    <s v="A"/>
    <n v="0"/>
    <n v="100"/>
    <n v="1"/>
    <x v="1"/>
    <x v="16"/>
    <x v="5"/>
    <x v="2"/>
    <s v="679000"/>
    <m/>
    <m/>
    <n v="1"/>
    <n v="119602.08"/>
    <n v="119602.08"/>
    <n v="54718.0849992"/>
    <n v="174320.1649992"/>
    <n v="223.2"/>
    <n v="85.8"/>
    <n v="16128"/>
    <n v="1344.6"/>
    <m/>
    <n v="2344.2007680000002"/>
    <m/>
    <n v="1734.2301600000001"/>
    <n v="1167.9143111999999"/>
    <m/>
    <n v="653.40000000000009"/>
    <n v="59.80104"/>
    <x v="0"/>
    <n v="7415.3289599999998"/>
    <x v="61"/>
    <n v="24877.232639999998"/>
  </r>
  <r>
    <s v="DMN018"/>
    <s v="Payroll Manager"/>
    <s v="@00003678"/>
    <s v="McAbee, Kimberly D."/>
    <s v="G"/>
    <n v="5"/>
    <s v="M2"/>
    <s v="A"/>
    <n v="1"/>
    <n v="100"/>
    <n v="1"/>
    <x v="1"/>
    <x v="22"/>
    <x v="2"/>
    <x v="2"/>
    <s v="673000"/>
    <m/>
    <m/>
    <n v="1"/>
    <n v="94163.15"/>
    <n v="94163.15"/>
    <n v="47000.803999750002"/>
    <n v="141163.95399975"/>
    <n v="223.2"/>
    <n v="85.8"/>
    <n v="16128"/>
    <n v="1344.6"/>
    <m/>
    <n v="1845.5977399999999"/>
    <m/>
    <n v="1365.365675"/>
    <n v="919.5031597499999"/>
    <m/>
    <n v="653.40000000000009"/>
    <n v="47.081575000000001"/>
    <x v="0"/>
    <n v="5838.1152999999995"/>
    <x v="62"/>
    <n v="19585.935199999996"/>
  </r>
  <r>
    <s v="DMN019"/>
    <s v="College HR Manager-BC"/>
    <s v="@00229958"/>
    <s v="Rhoades, Dena R."/>
    <s v="G"/>
    <n v="9"/>
    <s v="M2"/>
    <s v="A"/>
    <n v="1"/>
    <n v="100"/>
    <n v="1"/>
    <x v="1"/>
    <x v="15"/>
    <x v="2"/>
    <x v="2"/>
    <s v="673000"/>
    <m/>
    <m/>
    <n v="1"/>
    <n v="103938.5"/>
    <n v="103938.5"/>
    <n v="49966.303052499999"/>
    <n v="153904.80305250001"/>
    <n v="223.2"/>
    <n v="85.8"/>
    <n v="16128"/>
    <n v="1344.6"/>
    <m/>
    <n v="2037.1946"/>
    <m/>
    <n v="1507.10825"/>
    <n v="1014.9594524999999"/>
    <m/>
    <n v="653.40000000000009"/>
    <n v="51.969250000000002"/>
    <x v="0"/>
    <n v="6444.1869999999999"/>
    <x v="63"/>
    <n v="21619.207999999999"/>
  </r>
  <r>
    <s v="DMN020"/>
    <s v="College HR Manager-PC"/>
    <s v="@00025056"/>
    <s v="VanDerHorst, Anne M."/>
    <s v="G"/>
    <n v="9"/>
    <s v="M2"/>
    <s v="A"/>
    <n v="1"/>
    <n v="100"/>
    <n v="1"/>
    <x v="1"/>
    <x v="14"/>
    <x v="2"/>
    <x v="2"/>
    <s v="673000"/>
    <m/>
    <m/>
    <n v="1"/>
    <n v="103938.5"/>
    <n v="103938.5"/>
    <n v="49966.303052499999"/>
    <n v="153904.80305250001"/>
    <n v="223.2"/>
    <n v="85.8"/>
    <n v="16128"/>
    <n v="1344.6"/>
    <m/>
    <n v="2037.1946"/>
    <m/>
    <n v="1507.10825"/>
    <n v="1014.9594524999999"/>
    <m/>
    <n v="653.40000000000009"/>
    <n v="51.969250000000002"/>
    <x v="0"/>
    <n v="6444.1869999999999"/>
    <x v="63"/>
    <n v="21619.207999999999"/>
  </r>
  <r>
    <s v="DMN021"/>
    <s v="Construction Project Manager"/>
    <s v="@00410497"/>
    <s v="DeRosa, Joseph J."/>
    <s v="G"/>
    <n v="11"/>
    <s v="M2"/>
    <s v="A"/>
    <n v="1"/>
    <n v="100"/>
    <n v="1"/>
    <x v="4"/>
    <x v="17"/>
    <x v="6"/>
    <x v="2"/>
    <s v="711001"/>
    <m/>
    <m/>
    <n v="0.2"/>
    <n v="109200.38"/>
    <n v="21840.076000000001"/>
    <n v="11212.51465574"/>
    <n v="33052.590655740001"/>
    <n v="44.64"/>
    <n v="17.16"/>
    <n v="3225.6000000000004"/>
    <n v="268.92"/>
    <n v="900"/>
    <n v="428.06548959999998"/>
    <m/>
    <n v="316.68110200000001"/>
    <n v="213.26834213999999"/>
    <m/>
    <n v="130.68000000000004"/>
    <n v="10.920038"/>
    <x v="0"/>
    <n v="1354.0847120000001"/>
    <x v="64"/>
    <n v="4542.7358080000004"/>
  </r>
  <r>
    <s v="DMN021"/>
    <s v="Construction Project Manager"/>
    <s v="@00410497"/>
    <s v="DeRosa, Joseph J."/>
    <s v="G"/>
    <n v="11"/>
    <s v="M2"/>
    <s v="A"/>
    <n v="1"/>
    <n v="100"/>
    <n v="1"/>
    <x v="5"/>
    <x v="17"/>
    <x v="6"/>
    <x v="2"/>
    <s v="711001"/>
    <m/>
    <m/>
    <n v="0.8"/>
    <n v="109200.38"/>
    <n v="87360.304000000004"/>
    <n v="41250.058622960001"/>
    <n v="128610.36262296"/>
    <n v="178.56"/>
    <n v="68.64"/>
    <n v="12902.400000000001"/>
    <n v="1075.68"/>
    <m/>
    <n v="1712.2619583999999"/>
    <m/>
    <n v="1266.724408"/>
    <n v="853.07336855999995"/>
    <m/>
    <n v="522.72000000000014"/>
    <n v="43.680152"/>
    <x v="0"/>
    <n v="5416.3388480000003"/>
    <x v="65"/>
    <n v="18170.943232000001"/>
  </r>
  <r>
    <s v="DMN022"/>
    <s v="Building Facility Manager"/>
    <s v="@00241649"/>
    <s v="Birdwell, Don C."/>
    <s v="E"/>
    <n v="5"/>
    <s v="M2"/>
    <s v="A"/>
    <n v="1"/>
    <n v="100"/>
    <n v="1"/>
    <x v="1"/>
    <x v="2"/>
    <x v="1"/>
    <x v="2"/>
    <s v="651000"/>
    <m/>
    <m/>
    <n v="1"/>
    <n v="79029.679999999993"/>
    <n v="79029.679999999993"/>
    <n v="42409.838873199995"/>
    <n v="121439.5188732"/>
    <n v="223.2"/>
    <n v="85.8"/>
    <n v="16128"/>
    <n v="1344.6"/>
    <m/>
    <n v="1548.9817279999997"/>
    <m/>
    <n v="1145.9303600000001"/>
    <n v="771.72482519999983"/>
    <m/>
    <n v="653.40000000000009"/>
    <n v="39.51484"/>
    <x v="0"/>
    <n v="4899.8401599999997"/>
    <x v="66"/>
    <n v="16438.173439999999"/>
  </r>
  <r>
    <s v="DMN024"/>
    <s v="College HR Manager-CC"/>
    <s v="@00098174"/>
    <s v="Hess, Resa H."/>
    <s v="G"/>
    <n v="9"/>
    <s v="M2"/>
    <s v="A"/>
    <n v="1"/>
    <n v="100"/>
    <n v="1"/>
    <x v="1"/>
    <x v="18"/>
    <x v="2"/>
    <x v="2"/>
    <s v="673000"/>
    <m/>
    <m/>
    <n v="1"/>
    <n v="103938.5"/>
    <n v="103938.5"/>
    <n v="49966.303052499999"/>
    <n v="153904.80305250001"/>
    <n v="223.2"/>
    <n v="85.8"/>
    <n v="16128"/>
    <n v="1344.6"/>
    <m/>
    <n v="2037.1946"/>
    <m/>
    <n v="1507.10825"/>
    <n v="1014.9594524999999"/>
    <m/>
    <n v="653.40000000000009"/>
    <n v="51.969250000000002"/>
    <x v="0"/>
    <n v="6444.1869999999999"/>
    <x v="63"/>
    <n v="21619.207999999999"/>
  </r>
  <r>
    <s v="DMN028"/>
    <s v="Accounting Manager - CC"/>
    <s v="@00058074"/>
    <s v="Rock, Rebecca L."/>
    <s v="G"/>
    <n v="4"/>
    <s v="M2"/>
    <s v="A"/>
    <n v="1"/>
    <n v="100"/>
    <n v="1"/>
    <x v="1"/>
    <x v="19"/>
    <x v="4"/>
    <x v="2"/>
    <s v="672000"/>
    <m/>
    <m/>
    <n v="1"/>
    <n v="91866.48"/>
    <n v="91866.48"/>
    <n v="46304.074705200001"/>
    <n v="138170.55470519999"/>
    <n v="223.2"/>
    <n v="85.8"/>
    <n v="16128"/>
    <n v="1344.6"/>
    <m/>
    <n v="1800.5830079999998"/>
    <m/>
    <n v="1332.06396"/>
    <n v="897.07617719999985"/>
    <m/>
    <n v="653.40000000000009"/>
    <n v="45.933239999999998"/>
    <x v="0"/>
    <n v="5695.7217599999994"/>
    <x v="67"/>
    <n v="19108.22784"/>
  </r>
  <r>
    <s v="DMN029"/>
    <s v="Accounting Manager"/>
    <s v="@00671844"/>
    <s v="Blakemore, Tracy C."/>
    <s v="G"/>
    <n v="6"/>
    <s v="M2"/>
    <s v="A"/>
    <n v="1"/>
    <n v="100"/>
    <n v="1"/>
    <x v="1"/>
    <x v="11"/>
    <x v="4"/>
    <x v="2"/>
    <s v="672000"/>
    <m/>
    <m/>
    <n v="1"/>
    <n v="96517.23"/>
    <n v="96517.23"/>
    <n v="47714.949478950002"/>
    <n v="144232.17947894998"/>
    <n v="223.2"/>
    <n v="85.8"/>
    <n v="16128"/>
    <n v="1344.6"/>
    <m/>
    <n v="1891.7377079999999"/>
    <m/>
    <n v="1399.4998350000001"/>
    <n v="942.49075094999989"/>
    <m/>
    <n v="653.40000000000009"/>
    <n v="48.258614999999999"/>
    <x v="0"/>
    <n v="5984.06826"/>
    <x v="68"/>
    <n v="20075.583839999999"/>
  </r>
  <r>
    <s v="DMN030"/>
    <s v="Accounting Manager - PC"/>
    <s v="@00117529"/>
    <s v="Huckabay, Sonia M."/>
    <s v="G"/>
    <n v="11"/>
    <s v="M2"/>
    <s v="A"/>
    <n v="1"/>
    <n v="100"/>
    <n v="1"/>
    <x v="1"/>
    <x v="9"/>
    <x v="4"/>
    <x v="2"/>
    <s v="672000"/>
    <m/>
    <m/>
    <n v="1"/>
    <n v="109200.38"/>
    <n v="109200.38"/>
    <n v="51562.573278700002"/>
    <n v="160762.95327870001"/>
    <n v="223.2"/>
    <n v="85.8"/>
    <n v="16128"/>
    <n v="1344.6"/>
    <m/>
    <n v="2140.327448"/>
    <m/>
    <n v="1583.40551"/>
    <n v="1066.3417107"/>
    <m/>
    <n v="653.40000000000009"/>
    <n v="54.600190000000005"/>
    <x v="0"/>
    <n v="6770.4235600000002"/>
    <x v="58"/>
    <n v="22713.679039999999"/>
  </r>
  <r>
    <s v="DMN033"/>
    <s v="Construction Project Manager"/>
    <s v="@00020504"/>
    <s v="Reed, Daniel W."/>
    <s v="G"/>
    <n v="11"/>
    <s v="M2"/>
    <s v="A"/>
    <n v="1"/>
    <n v="100"/>
    <n v="1"/>
    <x v="5"/>
    <x v="17"/>
    <x v="6"/>
    <x v="2"/>
    <s v="713000"/>
    <m/>
    <m/>
    <n v="0.8"/>
    <n v="109200.38"/>
    <n v="87360.304000000004"/>
    <n v="42150.058622960001"/>
    <n v="129510.36262296"/>
    <n v="178.56"/>
    <n v="68.64"/>
    <n v="12902.400000000001"/>
    <n v="1075.68"/>
    <n v="900"/>
    <n v="1712.2619583999999"/>
    <m/>
    <n v="1266.724408"/>
    <n v="853.07336855999995"/>
    <m/>
    <n v="522.72000000000014"/>
    <n v="43.680152"/>
    <x v="0"/>
    <n v="5416.3388480000003"/>
    <x v="65"/>
    <n v="18170.943232000001"/>
  </r>
  <r>
    <s v="DMN033"/>
    <s v="Construction Project Manager"/>
    <s v="@00020504"/>
    <s v="Reed, Daniel W."/>
    <s v="G"/>
    <n v="11"/>
    <s v="M2"/>
    <s v="A"/>
    <n v="1"/>
    <n v="100"/>
    <n v="1"/>
    <x v="4"/>
    <x v="17"/>
    <x v="6"/>
    <x v="2"/>
    <s v="713000"/>
    <m/>
    <m/>
    <n v="0.2"/>
    <n v="109200.38"/>
    <n v="21840.076000000001"/>
    <n v="10312.51465574"/>
    <n v="32152.590655740001"/>
    <n v="44.64"/>
    <n v="17.16"/>
    <n v="3225.6000000000004"/>
    <n v="268.92"/>
    <m/>
    <n v="428.06548959999998"/>
    <m/>
    <n v="316.68110200000001"/>
    <n v="213.26834213999999"/>
    <m/>
    <n v="130.68000000000004"/>
    <n v="10.920038"/>
    <x v="0"/>
    <n v="1354.0847120000001"/>
    <x v="64"/>
    <n v="4542.7358080000004"/>
  </r>
  <r>
    <s v="DMN034"/>
    <s v="Dir_Grants_Resources Dev"/>
    <s v="@00648365"/>
    <s v="Miller-Galaz, Michelle"/>
    <s v="I"/>
    <n v="4"/>
    <s v="M2"/>
    <s v="A"/>
    <n v="1"/>
    <n v="100"/>
    <n v="1"/>
    <x v="1"/>
    <x v="24"/>
    <x v="0"/>
    <x v="2"/>
    <s v="679000"/>
    <m/>
    <m/>
    <n v="1"/>
    <n v="110601.4"/>
    <n v="110601.4"/>
    <n v="51987.593711000001"/>
    <n v="162588.99371099999"/>
    <n v="223.2"/>
    <n v="85.8"/>
    <n v="16128"/>
    <n v="1344.6"/>
    <m/>
    <n v="2167.7874399999996"/>
    <m/>
    <n v="1603.7203"/>
    <n v="1080.0226709999999"/>
    <m/>
    <n v="653.40000000000009"/>
    <n v="55.300699999999999"/>
    <x v="0"/>
    <n v="6857.2867999999999"/>
    <x v="69"/>
    <n v="23005.091199999999"/>
  </r>
  <r>
    <s v="DMN036"/>
    <s v="Dir, Bus Entrepreneurship Cnt"/>
    <m/>
    <m/>
    <m/>
    <m/>
    <s v="M2"/>
    <s v="A"/>
    <n v="0"/>
    <m/>
    <m/>
    <x v="8"/>
    <x v="29"/>
    <x v="0"/>
    <x v="2"/>
    <s v="684000"/>
    <m/>
    <m/>
    <n v="1"/>
    <m/>
    <n v="0"/>
    <n v="0"/>
    <n v="0"/>
    <m/>
    <m/>
    <m/>
    <m/>
    <m/>
    <n v="0"/>
    <m/>
    <n v="0"/>
    <n v="0"/>
    <m/>
    <n v="0"/>
    <n v="0"/>
    <x v="0"/>
    <n v="0"/>
    <x v="5"/>
    <n v="0"/>
  </r>
  <r>
    <s v="DMN038"/>
    <s v="Executive Assistant"/>
    <s v="@00511332"/>
    <s v="Hillard-Adams, Danielle K."/>
    <s v="F"/>
    <n v="10"/>
    <s v="M2"/>
    <s v="A"/>
    <n v="1"/>
    <n v="100"/>
    <n v="1"/>
    <x v="1"/>
    <x v="2"/>
    <x v="1"/>
    <x v="2"/>
    <s v="660010"/>
    <m/>
    <m/>
    <n v="1"/>
    <n v="102217.52"/>
    <n v="102217.52"/>
    <n v="49444.217954799999"/>
    <n v="151661.73795480002"/>
    <n v="223.2"/>
    <n v="85.8"/>
    <n v="16128"/>
    <n v="1344.6"/>
    <m/>
    <n v="2003.4633920000001"/>
    <m/>
    <n v="1482.1540400000001"/>
    <n v="998.15408279999997"/>
    <m/>
    <n v="653.40000000000009"/>
    <n v="51.108760000000004"/>
    <x v="0"/>
    <n v="6337.4862400000002"/>
    <x v="70"/>
    <n v="21261.244159999998"/>
  </r>
  <r>
    <s v="DMN039"/>
    <s v="General Counsel"/>
    <s v="@00545453"/>
    <s v="Hine, Christopher W."/>
    <s v="M"/>
    <n v="10"/>
    <s v="M2"/>
    <s v="A"/>
    <n v="1"/>
    <n v="100"/>
    <n v="1"/>
    <x v="1"/>
    <x v="26"/>
    <x v="7"/>
    <x v="2"/>
    <s v="660030"/>
    <m/>
    <m/>
    <n v="1"/>
    <n v="205389.88"/>
    <n v="205389.88"/>
    <n v="76248.728386200004"/>
    <n v="281638.60838620004"/>
    <n v="223.2"/>
    <n v="85.8"/>
    <n v="16128"/>
    <n v="1344.6"/>
    <m/>
    <n v="4025.6416479999998"/>
    <m/>
    <n v="2978.15326"/>
    <n v="2005.6321782"/>
    <m/>
    <n v="653.40000000000009"/>
    <n v="102.69494"/>
    <x v="0"/>
    <n v="8239.7999999999993"/>
    <x v="71"/>
    <n v="42721.09504"/>
  </r>
  <r>
    <s v="DMN041"/>
    <s v="Construction Project Manager"/>
    <s v="@00622576"/>
    <s v="Hernandez, Nicholas"/>
    <s v="G"/>
    <n v="12"/>
    <s v="M2"/>
    <s v="A"/>
    <n v="1"/>
    <n v="100"/>
    <n v="1"/>
    <x v="4"/>
    <x v="17"/>
    <x v="6"/>
    <x v="2"/>
    <s v="711001"/>
    <m/>
    <m/>
    <n v="0.2"/>
    <n v="111930.39"/>
    <n v="22386.078000000001"/>
    <n v="11378.152552470001"/>
    <n v="33764.230552470006"/>
    <n v="44.64"/>
    <n v="17.16"/>
    <n v="3225.6000000000004"/>
    <n v="268.92"/>
    <n v="900"/>
    <n v="438.76712880000002"/>
    <m/>
    <n v="324.59813100000002"/>
    <n v="218.60005167"/>
    <m/>
    <n v="130.68000000000004"/>
    <n v="11.193039000000001"/>
    <x v="0"/>
    <n v="1387.9368360000001"/>
    <x v="72"/>
    <n v="4656.3042240000004"/>
  </r>
  <r>
    <s v="DMN041"/>
    <s v="Construction Project Manager"/>
    <s v="@00622576"/>
    <s v="Hernandez, Nicholas"/>
    <s v="G"/>
    <n v="12"/>
    <s v="M2"/>
    <s v="A"/>
    <n v="1"/>
    <n v="100"/>
    <n v="1"/>
    <x v="5"/>
    <x v="17"/>
    <x v="6"/>
    <x v="2"/>
    <s v="711001"/>
    <m/>
    <m/>
    <n v="0.8"/>
    <n v="111930.39"/>
    <n v="89544.312000000005"/>
    <n v="41912.610209880004"/>
    <n v="131456.92220988002"/>
    <n v="178.56"/>
    <n v="68.64"/>
    <n v="12902.400000000001"/>
    <n v="1075.68"/>
    <m/>
    <n v="1755.0685152000001"/>
    <m/>
    <n v="1298.3925240000001"/>
    <n v="874.40020668"/>
    <m/>
    <n v="522.72000000000014"/>
    <n v="44.772156000000003"/>
    <x v="0"/>
    <n v="5551.7473440000003"/>
    <x v="73"/>
    <n v="18625.216896000002"/>
  </r>
  <r>
    <s v="DMN042"/>
    <s v="IT Customer Support Op Manager"/>
    <s v="@00658448"/>
    <s v="Mondragon, Hernando"/>
    <s v="G"/>
    <n v="3"/>
    <s v="M2"/>
    <s v="A"/>
    <n v="1"/>
    <n v="100"/>
    <n v="1"/>
    <x v="1"/>
    <x v="6"/>
    <x v="3"/>
    <x v="2"/>
    <s v="678000"/>
    <m/>
    <m/>
    <n v="1"/>
    <n v="89625.84"/>
    <n v="89625.84"/>
    <n v="45624.342951600003"/>
    <n v="135250.1829516"/>
    <n v="223.2"/>
    <n v="85.8"/>
    <n v="16128"/>
    <n v="1344.6"/>
    <m/>
    <n v="1756.6664639999999"/>
    <m/>
    <n v="1299.5746799999999"/>
    <n v="875.1963275999999"/>
    <m/>
    <n v="653.40000000000009"/>
    <n v="44.812919999999998"/>
    <x v="0"/>
    <n v="5556.8020799999995"/>
    <x v="74"/>
    <n v="18642.174719999999"/>
  </r>
  <r>
    <s v="DMN043"/>
    <s v="Director, Clean Energy Center"/>
    <s v="@00412898"/>
    <s v="Teasdale, David G."/>
    <s v="G"/>
    <n v="12"/>
    <s v="M2"/>
    <s v="A"/>
    <n v="1"/>
    <n v="100"/>
    <n v="1"/>
    <x v="7"/>
    <x v="20"/>
    <x v="0"/>
    <x v="2"/>
    <s v="684000"/>
    <m/>
    <m/>
    <n v="0.5"/>
    <n v="111930.39"/>
    <n v="55965.195"/>
    <n v="26195.381381175001"/>
    <n v="82160.576381174993"/>
    <n v="111.6"/>
    <n v="42.9"/>
    <n v="8064"/>
    <n v="672.3"/>
    <m/>
    <n v="1096.9178219999999"/>
    <m/>
    <n v="811.49532750000003"/>
    <n v="546.50012917499998"/>
    <m/>
    <n v="326.70000000000005"/>
    <n v="27.982597500000001"/>
    <x v="0"/>
    <n v="3469.8420900000001"/>
    <x v="75"/>
    <n v="11640.760559999999"/>
  </r>
  <r>
    <s v="DMN043"/>
    <s v="Director, Clean Energy Center"/>
    <s v="@00412898"/>
    <s v="Teasdale, David G."/>
    <s v="G"/>
    <n v="12"/>
    <s v="M2"/>
    <s v="A"/>
    <n v="1"/>
    <n v="100"/>
    <n v="1"/>
    <x v="3"/>
    <x v="5"/>
    <x v="0"/>
    <x v="2"/>
    <s v="684000"/>
    <m/>
    <m/>
    <n v="0.5"/>
    <n v="111930.39"/>
    <n v="55965.195"/>
    <n v="26195.381381175001"/>
    <n v="82160.576381174993"/>
    <n v="111.6"/>
    <n v="42.9"/>
    <n v="8064"/>
    <n v="672.3"/>
    <m/>
    <n v="1096.9178219999999"/>
    <m/>
    <n v="811.49532750000003"/>
    <n v="546.50012917499998"/>
    <m/>
    <n v="326.70000000000005"/>
    <n v="27.982597500000001"/>
    <x v="0"/>
    <n v="3469.8420900000001"/>
    <x v="75"/>
    <n v="11640.760559999999"/>
  </r>
  <r>
    <s v="DMN051"/>
    <s v="Assoc Vice Chan, Const &amp; Facil"/>
    <s v="@00205464"/>
    <s v="Mittlestead, Eric J."/>
    <s v="L"/>
    <n v="12"/>
    <s v="M2"/>
    <s v="A"/>
    <n v="1"/>
    <n v="100"/>
    <n v="1"/>
    <x v="5"/>
    <x v="17"/>
    <x v="6"/>
    <x v="2"/>
    <s v="711001"/>
    <m/>
    <m/>
    <n v="0.8"/>
    <n v="176852.38"/>
    <n v="141481.90400000001"/>
    <n v="56388.619758960005"/>
    <n v="197870.52375896001"/>
    <n v="178.56"/>
    <n v="68.64"/>
    <n v="12902.400000000001"/>
    <n v="1075.68"/>
    <n v="900"/>
    <n v="2773.0453184000003"/>
    <m/>
    <n v="2051.4876080000004"/>
    <n v="1381.57079256"/>
    <m/>
    <n v="522.72000000000014"/>
    <n v="70.740952000000007"/>
    <x v="0"/>
    <n v="6591.84"/>
    <x v="76"/>
    <n v="29428.236032000001"/>
  </r>
  <r>
    <s v="DMN051"/>
    <s v="Assoc Vice Chan, Const &amp; Facil"/>
    <s v="@00205464"/>
    <s v="Mittlestead, Eric J."/>
    <s v="L"/>
    <n v="12"/>
    <s v="M2"/>
    <s v="A"/>
    <n v="1"/>
    <n v="100"/>
    <n v="1"/>
    <x v="4"/>
    <x v="17"/>
    <x v="6"/>
    <x v="2"/>
    <s v="711001"/>
    <m/>
    <m/>
    <n v="0.2"/>
    <n v="176852.38"/>
    <n v="35370.476000000002"/>
    <n v="13872.154939740001"/>
    <n v="49242.630939740004"/>
    <n v="44.64"/>
    <n v="17.16"/>
    <n v="3225.6000000000004"/>
    <n v="268.92"/>
    <m/>
    <n v="693.26132960000007"/>
    <m/>
    <n v="512.87190200000009"/>
    <n v="345.39269813999999"/>
    <m/>
    <n v="130.68000000000004"/>
    <n v="17.685238000000002"/>
    <x v="0"/>
    <n v="1647.96"/>
    <x v="77"/>
    <n v="7357.0590080000002"/>
  </r>
  <r>
    <s v="DMN053"/>
    <s v="Exec Dir-Risk Assmnt &amp; Mgt"/>
    <s v="@00006644"/>
    <s v="Grubbs, Joseph E."/>
    <s v="J"/>
    <n v="5"/>
    <s v="M2"/>
    <s v="A"/>
    <n v="1"/>
    <n v="100"/>
    <n v="1"/>
    <x v="1"/>
    <x v="23"/>
    <x v="2"/>
    <x v="2"/>
    <s v="677050"/>
    <m/>
    <m/>
    <n v="1"/>
    <n v="121318.99"/>
    <n v="121318.99"/>
    <n v="55238.935401349998"/>
    <n v="176557.92540135002"/>
    <n v="223.2"/>
    <n v="85.8"/>
    <n v="16128"/>
    <n v="1344.6"/>
    <m/>
    <n v="2377.8522039999998"/>
    <m/>
    <n v="1759.1253550000001"/>
    <n v="1184.67993735"/>
    <m/>
    <n v="653.40000000000009"/>
    <n v="60.659495000000007"/>
    <x v="0"/>
    <n v="7521.7773800000004"/>
    <x v="78"/>
    <n v="25234.349920000001"/>
  </r>
  <r>
    <s v="DMN054"/>
    <s v="Director, IT security"/>
    <s v="@00627631"/>
    <s v="Alexander, Steven M."/>
    <s v="K"/>
    <n v="8"/>
    <s v="M2"/>
    <s v="A"/>
    <n v="1"/>
    <n v="100"/>
    <n v="1"/>
    <x v="1"/>
    <x v="12"/>
    <x v="3"/>
    <x v="2"/>
    <s v="678000"/>
    <m/>
    <m/>
    <n v="1"/>
    <n v="138701.75"/>
    <n v="138701.75"/>
    <n v="60152.547888749992"/>
    <n v="198854.29788874998"/>
    <n v="223.2"/>
    <n v="85.8"/>
    <n v="16128"/>
    <n v="1344.6"/>
    <m/>
    <n v="2718.5542999999998"/>
    <m/>
    <n v="2011.175375"/>
    <n v="1354.4225887499999"/>
    <m/>
    <n v="653.40000000000009"/>
    <n v="69.350875000000002"/>
    <x v="0"/>
    <n v="8239.7999999999993"/>
    <x v="59"/>
    <n v="28849.964"/>
  </r>
  <r>
    <s v="DMN055"/>
    <s v="Manager-IT Enterprise Projects"/>
    <m/>
    <m/>
    <m/>
    <m/>
    <s v="M2"/>
    <s v="A"/>
    <n v="0"/>
    <m/>
    <m/>
    <x v="1"/>
    <x v="30"/>
    <x v="10"/>
    <x v="2"/>
    <s v="678000"/>
    <m/>
    <m/>
    <n v="1"/>
    <m/>
    <n v="0"/>
    <n v="0"/>
    <n v="0"/>
    <m/>
    <m/>
    <m/>
    <m/>
    <m/>
    <n v="0"/>
    <m/>
    <n v="0"/>
    <n v="0"/>
    <m/>
    <n v="0"/>
    <n v="0"/>
    <x v="0"/>
    <n v="0"/>
    <x v="5"/>
    <n v="0"/>
  </r>
  <r>
    <s v="DMN056"/>
    <s v="Training Manager - COF"/>
    <s v="@00484050"/>
    <s v="Elliott, William"/>
    <s v="G"/>
    <n v="5"/>
    <s v="M2"/>
    <s v="A"/>
    <n v="1"/>
    <n v="100"/>
    <n v="1"/>
    <x v="3"/>
    <x v="5"/>
    <x v="0"/>
    <x v="2"/>
    <s v="684000"/>
    <m/>
    <m/>
    <n v="0.5"/>
    <n v="94163.15"/>
    <n v="47081.574999999997"/>
    <n v="23500.401999875001"/>
    <n v="70581.976999874998"/>
    <n v="111.6"/>
    <n v="42.9"/>
    <n v="8064"/>
    <n v="672.3"/>
    <m/>
    <n v="922.79886999999997"/>
    <m/>
    <n v="682.68283750000001"/>
    <n v="459.75157987499995"/>
    <m/>
    <n v="326.70000000000005"/>
    <n v="23.5407875"/>
    <x v="0"/>
    <n v="2919.0576499999997"/>
    <x v="79"/>
    <n v="9792.9675999999981"/>
  </r>
  <r>
    <s v="DMN056"/>
    <s v="Training Manager - COF"/>
    <s v="@00484050"/>
    <s v="Elliott, William"/>
    <s v="G"/>
    <n v="5"/>
    <s v="M2"/>
    <s v="A"/>
    <n v="1"/>
    <n v="100"/>
    <n v="1"/>
    <x v="7"/>
    <x v="20"/>
    <x v="0"/>
    <x v="2"/>
    <s v="684000"/>
    <m/>
    <m/>
    <n v="0.5"/>
    <n v="94163.15"/>
    <n v="47081.574999999997"/>
    <n v="23500.401999875001"/>
    <n v="70581.976999874998"/>
    <n v="111.6"/>
    <n v="42.9"/>
    <n v="8064"/>
    <n v="672.3"/>
    <m/>
    <n v="922.79886999999997"/>
    <m/>
    <n v="682.68283750000001"/>
    <n v="459.75157987499995"/>
    <m/>
    <n v="326.70000000000005"/>
    <n v="23.5407875"/>
    <x v="0"/>
    <n v="2919.0576499999997"/>
    <x v="79"/>
    <n v="9792.9675999999981"/>
  </r>
  <r>
    <s v="DMN058"/>
    <s v="Pgm Dir, Work Based Learning"/>
    <s v="@00074601"/>
    <s v="Baeza, Diane"/>
    <s v="G"/>
    <n v="6"/>
    <s v="M2"/>
    <s v="A"/>
    <n v="1"/>
    <n v="100"/>
    <n v="1"/>
    <x v="9"/>
    <x v="31"/>
    <x v="0"/>
    <x v="2"/>
    <s v="684000"/>
    <m/>
    <m/>
    <n v="1"/>
    <n v="96517.23"/>
    <n v="96517.23"/>
    <n v="47714.949478950002"/>
    <n v="144232.17947894998"/>
    <n v="223.2"/>
    <n v="85.8"/>
    <n v="16128"/>
    <n v="1344.6"/>
    <m/>
    <n v="1891.7377079999999"/>
    <m/>
    <n v="1399.4998350000001"/>
    <n v="942.49075094999989"/>
    <m/>
    <n v="653.40000000000009"/>
    <n v="48.258614999999999"/>
    <x v="0"/>
    <n v="5984.06826"/>
    <x v="68"/>
    <n v="20075.583839999999"/>
  </r>
  <r>
    <s v="DMN060"/>
    <s v="Pgm Dir, Adult Education"/>
    <s v="@00691290"/>
    <s v="Weldon, Thatcher G."/>
    <s v="G"/>
    <n v="2"/>
    <s v="M2"/>
    <s v="A"/>
    <n v="1"/>
    <n v="100"/>
    <n v="1"/>
    <x v="0"/>
    <x v="0"/>
    <x v="0"/>
    <x v="2"/>
    <s v="684000"/>
    <m/>
    <m/>
    <n v="1"/>
    <n v="87439.84"/>
    <n v="87439.84"/>
    <n v="44961.187061600001"/>
    <n v="132401.02706160001"/>
    <n v="223.2"/>
    <n v="85.8"/>
    <n v="16128"/>
    <n v="1344.6"/>
    <m/>
    <n v="1713.8208639999998"/>
    <m/>
    <n v="1267.8776800000001"/>
    <n v="853.85003759999995"/>
    <m/>
    <n v="653.40000000000009"/>
    <n v="43.719920000000002"/>
    <x v="0"/>
    <n v="5421.2700799999993"/>
    <x v="80"/>
    <n v="18187.486719999997"/>
  </r>
  <r>
    <s v="DMN062"/>
    <s v="Director, Programs &amp; Complianc"/>
    <s v="@00006798"/>
    <s v="Steele, Bonita"/>
    <s v="I"/>
    <n v="9"/>
    <s v="M2"/>
    <s v="A"/>
    <n v="1"/>
    <n v="100"/>
    <n v="1"/>
    <x v="1"/>
    <x v="32"/>
    <x v="0"/>
    <x v="2"/>
    <s v="679000"/>
    <m/>
    <m/>
    <n v="0.5"/>
    <n v="125135.33"/>
    <n v="62567.665000000001"/>
    <n v="28198.339692725"/>
    <n v="90766.004692724993"/>
    <n v="111.6"/>
    <n v="42.9"/>
    <n v="8064"/>
    <n v="672.3"/>
    <m/>
    <n v="1226.3262339999999"/>
    <m/>
    <n v="907.23114250000003"/>
    <n v="610.97324872499996"/>
    <m/>
    <n v="326.70000000000005"/>
    <n v="31.283832500000003"/>
    <x v="0"/>
    <n v="3879.1952299999998"/>
    <x v="81"/>
    <n v="13014.07432"/>
  </r>
  <r>
    <s v="DMN062"/>
    <s v="Director, Programs &amp; Complianc"/>
    <s v="@00006798"/>
    <s v="Steele, Bonita"/>
    <s v="I"/>
    <n v="9"/>
    <s v="M2"/>
    <s v="A"/>
    <n v="1"/>
    <n v="100"/>
    <n v="1"/>
    <x v="10"/>
    <x v="32"/>
    <x v="0"/>
    <x v="2"/>
    <s v="684000"/>
    <m/>
    <m/>
    <n v="0.5"/>
    <n v="125135.33"/>
    <n v="62567.665000000001"/>
    <n v="28198.339692725"/>
    <n v="90766.004692724993"/>
    <n v="111.6"/>
    <n v="42.9"/>
    <n v="8064"/>
    <n v="672.3"/>
    <m/>
    <n v="1226.3262339999999"/>
    <m/>
    <n v="907.23114250000003"/>
    <n v="610.97324872499996"/>
    <m/>
    <n v="326.70000000000005"/>
    <n v="31.283832500000003"/>
    <x v="0"/>
    <n v="3879.1952299999998"/>
    <x v="81"/>
    <n v="13014.07432"/>
  </r>
  <r>
    <s v="DMN063"/>
    <s v="Director, Enterprise Applctns"/>
    <s v="@00265950"/>
    <s v="Barnett, David R."/>
    <s v="I"/>
    <n v="12"/>
    <s v="M2"/>
    <s v="A"/>
    <n v="1"/>
    <n v="100"/>
    <n v="1"/>
    <x v="1"/>
    <x v="7"/>
    <x v="3"/>
    <x v="2"/>
    <s v="678000"/>
    <m/>
    <m/>
    <n v="1"/>
    <n v="134757.07"/>
    <n v="134757.07"/>
    <n v="59200.440200550001"/>
    <n v="193957.51020055002"/>
    <n v="223.2"/>
    <n v="85.8"/>
    <n v="16128"/>
    <n v="1344.6"/>
    <m/>
    <n v="2641.2385720000002"/>
    <m/>
    <n v="1953.9775150000003"/>
    <n v="1315.90278855"/>
    <m/>
    <n v="653.40000000000009"/>
    <n v="67.378534999999999"/>
    <x v="0"/>
    <n v="8239.7999999999993"/>
    <x v="82"/>
    <n v="28029.470560000002"/>
  </r>
  <r>
    <s v="DMN065"/>
    <s v="Chief Information Officer"/>
    <s v="@00630702"/>
    <s v="Moser, Gary"/>
    <s v="M"/>
    <n v="8"/>
    <s v="M2"/>
    <s v="A"/>
    <n v="1"/>
    <n v="100"/>
    <n v="1"/>
    <x v="1"/>
    <x v="13"/>
    <x v="3"/>
    <x v="2"/>
    <s v="678000"/>
    <m/>
    <m/>
    <n v="1"/>
    <n v="195493.05"/>
    <n v="195493.05"/>
    <n v="73859.980013249995"/>
    <n v="269353.03001324995"/>
    <n v="223.2"/>
    <n v="85.8"/>
    <n v="16128"/>
    <n v="1344.6"/>
    <m/>
    <n v="3831.6637799999999"/>
    <m/>
    <n v="2834.6492250000001"/>
    <n v="1908.9896332499998"/>
    <m/>
    <n v="653.40000000000009"/>
    <n v="97.746524999999991"/>
    <x v="0"/>
    <n v="8239.7999999999993"/>
    <x v="83"/>
    <n v="40662.554399999994"/>
  </r>
  <r>
    <s v="DMN066"/>
    <s v="Assoc Dir, Enterprise Applctns"/>
    <s v="@00357519"/>
    <s v="Kegley, Stephen L."/>
    <s v="H"/>
    <n v="9"/>
    <s v="M2"/>
    <s v="A"/>
    <n v="1"/>
    <n v="100"/>
    <n v="1"/>
    <x v="1"/>
    <x v="7"/>
    <x v="3"/>
    <x v="2"/>
    <s v="678000"/>
    <m/>
    <m/>
    <n v="1"/>
    <n v="114898.51"/>
    <n v="114898.51"/>
    <n v="53291.18648615"/>
    <n v="168189.69648615"/>
    <n v="223.2"/>
    <n v="85.8"/>
    <n v="16128"/>
    <n v="1344.6"/>
    <m/>
    <n v="2252.010796"/>
    <m/>
    <n v="1666.028395"/>
    <n v="1121.9839501499998"/>
    <m/>
    <n v="653.40000000000009"/>
    <n v="57.449255000000001"/>
    <x v="0"/>
    <n v="7123.7076199999992"/>
    <x v="84"/>
    <n v="23898.890079999997"/>
  </r>
  <r>
    <s v="DMN067"/>
    <s v="Director of IT Infrastructure"/>
    <s v="@00002837"/>
    <s v="Alvarado, Eddie D."/>
    <s v="I"/>
    <n v="12"/>
    <s v="M2"/>
    <s v="A"/>
    <n v="1"/>
    <n v="100"/>
    <n v="1"/>
    <x v="1"/>
    <x v="6"/>
    <x v="3"/>
    <x v="2"/>
    <s v="678000"/>
    <m/>
    <m/>
    <n v="1"/>
    <n v="134757.07"/>
    <n v="134757.07"/>
    <n v="59380.440200550001"/>
    <n v="194137.51020055002"/>
    <n v="223.2"/>
    <n v="85.8"/>
    <n v="16128"/>
    <n v="1344.6"/>
    <n v="180"/>
    <n v="2641.2385720000002"/>
    <m/>
    <n v="1953.9775150000003"/>
    <n v="1315.90278855"/>
    <m/>
    <n v="653.40000000000009"/>
    <n v="67.378534999999999"/>
    <x v="0"/>
    <n v="8239.7999999999993"/>
    <x v="82"/>
    <n v="28029.470560000002"/>
  </r>
  <r>
    <s v="DMN068"/>
    <s v="Construction Project Manager"/>
    <m/>
    <m/>
    <s v="G"/>
    <n v="1"/>
    <s v="M2"/>
    <s v="A"/>
    <n v="1"/>
    <m/>
    <m/>
    <x v="4"/>
    <x v="17"/>
    <x v="6"/>
    <x v="2"/>
    <s v="711001"/>
    <m/>
    <m/>
    <n v="0.2"/>
    <n v="85307.16"/>
    <n v="17061.432000000001"/>
    <n v="9762.8413186800026"/>
    <n v="26824.273318680003"/>
    <n v="44.64"/>
    <n v="17.16"/>
    <n v="3225.6000000000004"/>
    <n v="268.92"/>
    <n v="900"/>
    <n v="334.40406719999999"/>
    <m/>
    <n v="247.39076400000002"/>
    <n v="166.60488347999998"/>
    <m/>
    <n v="130.68000000000004"/>
    <n v="8.530716"/>
    <x v="0"/>
    <n v="1057.8087840000001"/>
    <x v="85"/>
    <n v="3548.7778560000002"/>
  </r>
  <r>
    <s v="DMN068"/>
    <s v="Construction Project Manager"/>
    <m/>
    <m/>
    <s v="G"/>
    <n v="1"/>
    <s v="M2"/>
    <s v="A"/>
    <n v="1"/>
    <m/>
    <m/>
    <x v="5"/>
    <x v="17"/>
    <x v="6"/>
    <x v="2"/>
    <s v="711001"/>
    <m/>
    <m/>
    <n v="0.8"/>
    <n v="85307.16"/>
    <n v="68245.728000000003"/>
    <n v="35451.36527472001"/>
    <n v="103697.09327472001"/>
    <n v="178.56"/>
    <n v="68.64"/>
    <n v="12902.400000000001"/>
    <n v="1075.68"/>
    <m/>
    <n v="1337.6162687999999"/>
    <m/>
    <n v="989.56305600000007"/>
    <n v="666.41953391999994"/>
    <m/>
    <n v="522.72000000000014"/>
    <n v="34.122864"/>
    <x v="0"/>
    <n v="4231.2351360000002"/>
    <x v="86"/>
    <n v="14195.111424000001"/>
  </r>
  <r>
    <s v="DMN070"/>
    <s v="Accounting Manager"/>
    <s v="@00025957"/>
    <s v="Jacob, Cathi S."/>
    <s v="G"/>
    <n v="4"/>
    <s v="M2"/>
    <s v="A"/>
    <n v="1"/>
    <n v="100"/>
    <n v="1"/>
    <x v="1"/>
    <x v="21"/>
    <x v="4"/>
    <x v="2"/>
    <s v="672000"/>
    <m/>
    <m/>
    <n v="1"/>
    <n v="91866.48"/>
    <n v="91866.48"/>
    <n v="46304.074705200001"/>
    <n v="138170.55470519999"/>
    <n v="223.2"/>
    <n v="85.8"/>
    <n v="16128"/>
    <n v="1344.6"/>
    <m/>
    <n v="1800.5830079999998"/>
    <m/>
    <n v="1332.06396"/>
    <n v="897.07617719999985"/>
    <m/>
    <n v="653.40000000000009"/>
    <n v="45.933239999999998"/>
    <x v="0"/>
    <n v="5695.7217599999994"/>
    <x v="67"/>
    <n v="19108.22784"/>
  </r>
  <r>
    <s v="DMR002"/>
    <s v="Classified Hourly"/>
    <s v="@00652806"/>
    <s v="Chrisman, Sawyer T"/>
    <s v="310"/>
    <n v="2"/>
    <s v="CK"/>
    <s v="A"/>
    <n v="0"/>
    <n v="100"/>
    <n v="1"/>
    <x v="1"/>
    <x v="33"/>
    <x v="8"/>
    <x v="6"/>
    <s v="660020"/>
    <s v="DTL001"/>
    <m/>
    <n v="1"/>
    <m/>
    <n v="0"/>
    <n v="0"/>
    <n v="0"/>
    <m/>
    <m/>
    <m/>
    <m/>
    <m/>
    <n v="0"/>
    <m/>
    <n v="0"/>
    <n v="0"/>
    <m/>
    <n v="0"/>
    <n v="0"/>
    <x v="0"/>
    <n v="0"/>
    <x v="4"/>
    <n v="0"/>
  </r>
  <r>
    <s v="DMT001"/>
    <s v="Board Member"/>
    <s v="@00077219"/>
    <s v="Agbalog, Romeo V."/>
    <m/>
    <m/>
    <s v="T0"/>
    <s v="A"/>
    <n v="1"/>
    <m/>
    <n v="1"/>
    <x v="1"/>
    <x v="33"/>
    <x v="8"/>
    <x v="7"/>
    <n v="660020"/>
    <m/>
    <m/>
    <n v="1"/>
    <n v="3600"/>
    <n v="3600"/>
    <n v="18110.153999999999"/>
    <n v="21710.153999999999"/>
    <n v="223.2"/>
    <n v="85.8"/>
    <n v="16128"/>
    <n v="1344.6"/>
    <m/>
    <n v="70.56"/>
    <n v="133.19999999999999"/>
    <n v="52.2"/>
    <n v="35.153999999999996"/>
    <m/>
    <n v="35.64"/>
    <n v="1.8"/>
    <x v="0"/>
    <m/>
    <x v="4"/>
    <m/>
  </r>
  <r>
    <s v="DMT003"/>
    <s v="Board Member"/>
    <s v="@00004076"/>
    <s v="Meek, Kay S."/>
    <m/>
    <m/>
    <s v="T0"/>
    <s v="A"/>
    <n v="1"/>
    <m/>
    <n v="1"/>
    <x v="1"/>
    <x v="33"/>
    <x v="8"/>
    <x v="7"/>
    <n v="660020"/>
    <m/>
    <m/>
    <n v="1"/>
    <n v="3600"/>
    <n v="3600"/>
    <n v="18110.153999999999"/>
    <n v="21710.153999999999"/>
    <n v="223.2"/>
    <n v="85.8"/>
    <n v="16128"/>
    <n v="1344.6"/>
    <m/>
    <n v="70.56"/>
    <n v="133.19999999999999"/>
    <n v="52.2"/>
    <n v="35.153999999999996"/>
    <m/>
    <n v="35.64"/>
    <n v="1.8"/>
    <x v="0"/>
    <m/>
    <x v="4"/>
    <m/>
  </r>
  <r>
    <s v="DMT004"/>
    <s v="Board Member"/>
    <s v="@00343762"/>
    <s v="Corkins, John S."/>
    <m/>
    <m/>
    <s v="T0"/>
    <s v="A"/>
    <n v="1"/>
    <m/>
    <n v="1"/>
    <x v="1"/>
    <x v="33"/>
    <x v="8"/>
    <x v="7"/>
    <n v="660020"/>
    <m/>
    <m/>
    <n v="1"/>
    <n v="3600"/>
    <n v="3600"/>
    <n v="18110.153999999999"/>
    <n v="21710.153999999999"/>
    <n v="223.2"/>
    <n v="85.8"/>
    <n v="16128"/>
    <n v="1344.6"/>
    <m/>
    <n v="70.56"/>
    <n v="133.19999999999999"/>
    <n v="52.2"/>
    <n v="35.153999999999996"/>
    <m/>
    <n v="35.64"/>
    <n v="1.8"/>
    <x v="0"/>
    <m/>
    <x v="4"/>
    <m/>
  </r>
  <r>
    <s v="DMT005"/>
    <s v="Board Member"/>
    <s v="@00002100"/>
    <s v="Gomez-Heitzberg, Nan"/>
    <m/>
    <m/>
    <s v="T0"/>
    <s v="A"/>
    <n v="1"/>
    <m/>
    <n v="1"/>
    <x v="1"/>
    <x v="33"/>
    <x v="8"/>
    <x v="7"/>
    <n v="660020"/>
    <m/>
    <m/>
    <n v="1"/>
    <n v="3600"/>
    <n v="3600"/>
    <n v="18110.153999999999"/>
    <n v="21710.153999999999"/>
    <n v="223.2"/>
    <n v="85.8"/>
    <n v="16128"/>
    <n v="1344.6"/>
    <m/>
    <n v="70.56"/>
    <n v="133.19999999999999"/>
    <n v="52.2"/>
    <n v="35.153999999999996"/>
    <m/>
    <n v="35.64"/>
    <n v="1.8"/>
    <x v="0"/>
    <m/>
    <x v="4"/>
    <m/>
  </r>
  <r>
    <s v="DMT006"/>
    <s v="Board Member"/>
    <s v="@00568705"/>
    <s v="Storch, Mark G."/>
    <m/>
    <m/>
    <s v="T0"/>
    <s v="A"/>
    <n v="1"/>
    <m/>
    <n v="1"/>
    <x v="1"/>
    <x v="33"/>
    <x v="8"/>
    <x v="7"/>
    <n v="660020"/>
    <m/>
    <m/>
    <n v="1"/>
    <n v="3600"/>
    <n v="3600"/>
    <n v="18110.153999999999"/>
    <n v="21710.153999999999"/>
    <n v="223.2"/>
    <n v="85.8"/>
    <n v="16128"/>
    <n v="1344.6"/>
    <m/>
    <n v="70.56"/>
    <n v="133.19999999999999"/>
    <n v="52.2"/>
    <n v="35.153999999999996"/>
    <m/>
    <n v="35.64"/>
    <n v="1.8"/>
    <x v="0"/>
    <m/>
    <x v="4"/>
    <m/>
  </r>
  <r>
    <s v="DMT007"/>
    <s v="Board Member"/>
    <s v="@00594135"/>
    <s v="Carter, Kyle"/>
    <m/>
    <m/>
    <s v="T0"/>
    <s v="A"/>
    <n v="1"/>
    <m/>
    <n v="1"/>
    <x v="1"/>
    <x v="33"/>
    <x v="8"/>
    <x v="7"/>
    <n v="660020"/>
    <m/>
    <m/>
    <n v="1"/>
    <n v="3600"/>
    <n v="3600"/>
    <n v="18110.153999999999"/>
    <n v="21710.153999999999"/>
    <n v="223.2"/>
    <n v="85.8"/>
    <n v="16128"/>
    <n v="1344.6"/>
    <m/>
    <n v="70.56"/>
    <n v="133.19999999999999"/>
    <n v="52.2"/>
    <n v="35.153999999999996"/>
    <m/>
    <n v="35.64"/>
    <n v="1.8"/>
    <x v="0"/>
    <m/>
    <x v="4"/>
    <m/>
  </r>
  <r>
    <s v="DMT008"/>
    <s v="Board Member"/>
    <s v="@00227451"/>
    <s v="Beebe, Dennis L."/>
    <m/>
    <m/>
    <s v="T0"/>
    <s v="A"/>
    <n v="1"/>
    <m/>
    <n v="1"/>
    <x v="1"/>
    <x v="33"/>
    <x v="8"/>
    <x v="7"/>
    <n v="660020"/>
    <m/>
    <m/>
    <n v="1"/>
    <n v="3600"/>
    <n v="3600"/>
    <n v="18110.153999999999"/>
    <n v="21710.153999999999"/>
    <n v="223.2"/>
    <n v="85.8"/>
    <n v="16128"/>
    <n v="1344.6"/>
    <m/>
    <n v="70.56"/>
    <n v="133.19999999999999"/>
    <n v="52.2"/>
    <n v="35.153999999999996"/>
    <m/>
    <n v="35.64"/>
    <n v="1.8"/>
    <x v="0"/>
    <m/>
    <x v="4"/>
    <m/>
  </r>
  <r>
    <s v="DSUB19"/>
    <s v="Classified Hourly-Substitute"/>
    <s v="@00000573"/>
    <s v="Hawley, Paulette J."/>
    <s v="310"/>
    <n v="0"/>
    <s v="CK"/>
    <s v="A"/>
    <n v="0"/>
    <n v="100"/>
    <n v="0"/>
    <x v="1"/>
    <x v="8"/>
    <x v="4"/>
    <x v="6"/>
    <n v="672000"/>
    <s v="DTL001"/>
    <m/>
    <n v="1"/>
    <m/>
    <n v="0"/>
    <n v="0"/>
    <n v="0"/>
    <m/>
    <m/>
    <m/>
    <m/>
    <m/>
    <n v="0"/>
    <m/>
    <n v="0"/>
    <n v="0"/>
    <m/>
    <n v="0"/>
    <n v="0"/>
    <x v="0"/>
    <n v="0"/>
    <x v="5"/>
    <n v="0"/>
  </r>
  <r>
    <s v="DTC015"/>
    <s v="Department Asst I - TEMP"/>
    <m/>
    <m/>
    <n v="320"/>
    <n v="1"/>
    <s v="CK"/>
    <s v="A"/>
    <n v="0"/>
    <m/>
    <m/>
    <x v="0"/>
    <x v="0"/>
    <x v="0"/>
    <x v="6"/>
    <s v="684000"/>
    <s v="DTL001"/>
    <m/>
    <n v="1"/>
    <m/>
    <n v="0"/>
    <n v="0"/>
    <n v="0"/>
    <m/>
    <m/>
    <m/>
    <m/>
    <m/>
    <n v="0"/>
    <m/>
    <n v="0"/>
    <n v="0"/>
    <m/>
    <n v="0"/>
    <n v="0"/>
    <x v="0"/>
    <n v="0"/>
    <x v="5"/>
    <n v="0"/>
  </r>
  <r>
    <s v="DTC017"/>
    <s v="Custodian I - TEMP"/>
    <m/>
    <m/>
    <n v="315"/>
    <n v="1"/>
    <s v="CK"/>
    <s v="A"/>
    <n v="0"/>
    <m/>
    <m/>
    <x v="1"/>
    <x v="2"/>
    <x v="1"/>
    <x v="6"/>
    <s v="653000"/>
    <s v="DTL001"/>
    <m/>
    <n v="1"/>
    <m/>
    <n v="0"/>
    <n v="0"/>
    <n v="0"/>
    <m/>
    <m/>
    <m/>
    <m/>
    <m/>
    <n v="0"/>
    <m/>
    <n v="0"/>
    <n v="0"/>
    <m/>
    <n v="0"/>
    <n v="0"/>
    <x v="0"/>
    <n v="0"/>
    <x v="5"/>
    <n v="0"/>
  </r>
  <r>
    <s v="DTC018"/>
    <s v="Department Assistant II - TEMP"/>
    <s v="@00456143"/>
    <s v="Zorrilla, Claribeth"/>
    <s v="350"/>
    <n v="1"/>
    <s v="CK"/>
    <s v="A"/>
    <n v="0"/>
    <n v="100"/>
    <n v="0"/>
    <x v="0"/>
    <x v="0"/>
    <x v="0"/>
    <x v="6"/>
    <n v="684000"/>
    <s v="DTL001"/>
    <m/>
    <n v="1"/>
    <m/>
    <n v="0"/>
    <n v="0"/>
    <n v="0"/>
    <m/>
    <m/>
    <m/>
    <m/>
    <m/>
    <n v="0"/>
    <m/>
    <n v="0"/>
    <n v="0"/>
    <m/>
    <n v="0"/>
    <n v="0"/>
    <x v="0"/>
    <n v="0"/>
    <x v="5"/>
    <n v="0"/>
  </r>
  <r>
    <s v="DTC042"/>
    <s v="Department Assistant III-temp"/>
    <s v="@00370396"/>
    <s v="Reyes Bonilla, Mayra A."/>
    <s v="380"/>
    <n v="1"/>
    <s v="CK"/>
    <s v="A"/>
    <n v="0"/>
    <n v="100"/>
    <n v="0"/>
    <x v="1"/>
    <x v="13"/>
    <x v="3"/>
    <x v="6"/>
    <n v="678000"/>
    <s v="DTL001"/>
    <m/>
    <n v="1"/>
    <m/>
    <n v="0"/>
    <n v="0"/>
    <n v="0"/>
    <m/>
    <m/>
    <m/>
    <m/>
    <m/>
    <n v="0"/>
    <m/>
    <n v="0"/>
    <n v="0"/>
    <m/>
    <n v="0"/>
    <n v="0"/>
    <x v="0"/>
    <n v="0"/>
    <x v="5"/>
    <n v="0"/>
  </r>
  <r>
    <s v="DMN071"/>
    <s v="Purchasing/Contracts Manager"/>
    <m/>
    <m/>
    <s v="F"/>
    <n v="3"/>
    <m/>
    <m/>
    <m/>
    <m/>
    <m/>
    <x v="1"/>
    <x v="11"/>
    <x v="4"/>
    <x v="2"/>
    <n v="672000"/>
    <m/>
    <m/>
    <n v="1"/>
    <n v="85992.05"/>
    <n v="85992.05"/>
    <n v="44521.978248250001"/>
    <n v="130514.02824825"/>
    <n v="223.2"/>
    <n v="85.8"/>
    <n v="16128"/>
    <n v="1344.6"/>
    <m/>
    <n v="1685.44418"/>
    <m/>
    <n v="1246.8847250000001"/>
    <n v="839.71236824999994"/>
    <m/>
    <n v="653.40000000000009"/>
    <n v="42.996025000000003"/>
    <x v="0"/>
    <n v="5331.5070999999998"/>
    <x v="87"/>
    <n v="17886.346399999999"/>
  </r>
  <r>
    <s v="New Position"/>
    <s v="Enterprise Res Plan Analyst I"/>
    <m/>
    <m/>
    <n v="515"/>
    <n v="1"/>
    <m/>
    <m/>
    <m/>
    <m/>
    <m/>
    <x v="1"/>
    <x v="7"/>
    <x v="3"/>
    <x v="0"/>
    <s v="678000"/>
    <m/>
    <m/>
    <n v="1"/>
    <n v="72622.080000000002"/>
    <n v="72622.080000000002"/>
    <n v="40465.997299200004"/>
    <n v="113088.0772992"/>
    <n v="223.2"/>
    <n v="85.8"/>
    <n v="16128"/>
    <n v="1344.6"/>
    <m/>
    <n v="1423.3927679999999"/>
    <m/>
    <n v="1053.02016"/>
    <n v="709.15461119999998"/>
    <m/>
    <n v="653.40000000000009"/>
    <n v="36.311039999999998"/>
    <x v="0"/>
    <n v="4502.5689600000005"/>
    <x v="21"/>
    <n v="15105.39264"/>
  </r>
  <r>
    <s v="DMN023"/>
    <s v="HR Director"/>
    <m/>
    <m/>
    <s v="K"/>
    <n v="3"/>
    <m/>
    <m/>
    <m/>
    <m/>
    <m/>
    <x v="1"/>
    <x v="4"/>
    <x v="2"/>
    <x v="2"/>
    <s v="673000"/>
    <m/>
    <m/>
    <n v="1"/>
    <n v="122592.14"/>
    <n v="122592.14"/>
    <n v="55625.164551099995"/>
    <n v="178217.30455110001"/>
    <n v="223.2"/>
    <n v="85.8"/>
    <n v="16128"/>
    <n v="1344.6"/>
    <m/>
    <n v="2402.8059439999997"/>
    <m/>
    <n v="1777.5860300000002"/>
    <n v="1197.1122470999999"/>
    <m/>
    <n v="653.40000000000009"/>
    <n v="61.29607"/>
    <x v="0"/>
    <n v="7600.7126799999996"/>
    <x v="88"/>
    <n v="25499.165119999998"/>
  </r>
  <r>
    <s v="DML002"/>
    <s v="Human Resources Specialist"/>
    <m/>
    <m/>
    <s v="E"/>
    <n v="1"/>
    <m/>
    <m/>
    <m/>
    <m/>
    <m/>
    <x v="1"/>
    <x v="4"/>
    <x v="2"/>
    <x v="3"/>
    <s v="673000"/>
    <m/>
    <m/>
    <n v="1"/>
    <n v="71596.990000000005"/>
    <n v="71596.990000000005"/>
    <n v="40155.020871350003"/>
    <n v="111752.01087135001"/>
    <n v="223.2"/>
    <n v="85.8"/>
    <n v="16128"/>
    <n v="1344.6"/>
    <m/>
    <n v="1403.3010040000001"/>
    <m/>
    <n v="1038.1563550000001"/>
    <n v="699.14460735"/>
    <m/>
    <n v="653.40000000000009"/>
    <n v="35.798495000000003"/>
    <x v="0"/>
    <n v="4439.0133800000003"/>
    <x v="89"/>
    <n v="14892.173920000001"/>
  </r>
  <r>
    <s v="CMF039"/>
    <m/>
    <s v="@00425782"/>
    <s v="Crow, Matthew"/>
    <m/>
    <m/>
    <m/>
    <s v="A"/>
    <n v="1"/>
    <n v="100"/>
    <n v="1"/>
    <x v="1"/>
    <x v="4"/>
    <x v="2"/>
    <x v="1"/>
    <s v="673000"/>
    <m/>
    <m/>
    <n v="0.2"/>
    <n v="113985.720828"/>
    <n v="22797.144165600002"/>
    <n v="8645.6669532244468"/>
    <n v="31442.811118824451"/>
    <m/>
    <n v="17.16"/>
    <n v="3319.2000000000003"/>
    <n v="268.92"/>
    <m/>
    <n v="446.82402564576006"/>
    <m/>
    <n v="330.55859040120004"/>
    <n v="222.61411277708402"/>
    <m/>
    <n v="130.68000000000004"/>
    <n v="11.398572082800001"/>
    <x v="5"/>
    <n v="0"/>
    <x v="4"/>
    <m/>
  </r>
  <r>
    <s v="BMF515"/>
    <m/>
    <s v="@00054526"/>
    <s v="Tatum, Ann"/>
    <m/>
    <m/>
    <m/>
    <s v="A"/>
    <n v="1"/>
    <n v="100"/>
    <n v="1"/>
    <x v="1"/>
    <x v="4"/>
    <x v="2"/>
    <x v="1"/>
    <s v="673000"/>
    <m/>
    <m/>
    <n v="0.2"/>
    <n v="118991.28981600002"/>
    <n v="23798.257963200005"/>
    <n v="8861.2718262445705"/>
    <n v="32659.529789444576"/>
    <m/>
    <n v="17.16"/>
    <n v="3319.2000000000003"/>
    <n v="268.92"/>
    <m/>
    <n v="466.44585607872011"/>
    <m/>
    <n v="345.0747404664001"/>
    <n v="232.38998901064804"/>
    <m/>
    <n v="130.68000000000004"/>
    <n v="11.899128981600002"/>
    <x v="6"/>
    <n v="0"/>
    <x v="4"/>
    <m/>
  </r>
  <r>
    <s v="PMF073"/>
    <m/>
    <s v="@00002937"/>
    <s v="Wagstaff, Ann Marie"/>
    <m/>
    <m/>
    <m/>
    <s v="A"/>
    <n v="1"/>
    <n v="100"/>
    <n v="1"/>
    <x v="1"/>
    <x v="4"/>
    <x v="2"/>
    <x v="1"/>
    <s v="673000"/>
    <m/>
    <m/>
    <n v="0.2"/>
    <n v="133764.50311200001"/>
    <n v="26752.900622400004"/>
    <n v="9497.598442543178"/>
    <n v="36250.499064943186"/>
    <m/>
    <n v="17.16"/>
    <n v="3319.2000000000003"/>
    <n v="268.92"/>
    <m/>
    <n v="524.35685219904008"/>
    <m/>
    <n v="387.9170590248001"/>
    <n v="261.24207457773605"/>
    <m/>
    <n v="130.68000000000004"/>
    <n v="13.376450311200003"/>
    <x v="7"/>
    <n v="0"/>
    <x v="4"/>
    <m/>
  </r>
  <r>
    <s v="PA1930"/>
    <m/>
    <s v="@00280697"/>
    <s v="Martin, Jose"/>
    <m/>
    <m/>
    <m/>
    <s v="A"/>
    <n v="1"/>
    <n v="100"/>
    <n v="1"/>
    <x v="1"/>
    <x v="4"/>
    <x v="2"/>
    <x v="0"/>
    <s v="673000"/>
    <m/>
    <m/>
    <n v="0.2"/>
    <m/>
    <n v="0"/>
    <n v="0"/>
    <n v="0"/>
    <m/>
    <n v="0"/>
    <n v="0"/>
    <n v="0"/>
    <m/>
    <n v="0"/>
    <m/>
    <n v="0"/>
    <n v="0"/>
    <m/>
    <n v="0"/>
    <n v="0"/>
    <x v="8"/>
    <n v="0"/>
    <x v="4"/>
    <m/>
  </r>
  <r>
    <s v="BMF238"/>
    <m/>
    <s v="@00000269"/>
    <s v="Boyles, Pam"/>
    <n v="4"/>
    <n v="15"/>
    <s v="N1"/>
    <s v="A"/>
    <n v="1"/>
    <n v="100"/>
    <n v="1"/>
    <x v="1"/>
    <x v="4"/>
    <x v="2"/>
    <x v="1"/>
    <s v="673000"/>
    <m/>
    <m/>
    <n v="0.1"/>
    <n v="125015.23181160001"/>
    <n v="12501.523181160002"/>
    <n v="4560.3705399105247"/>
    <n v="17061.893721070526"/>
    <m/>
    <n v="8.58"/>
    <n v="1659.6000000000001"/>
    <n v="134.46"/>
    <m/>
    <n v="245.02985435073603"/>
    <m/>
    <n v="181.27208612682006"/>
    <n v="122.07737386402742"/>
    <m/>
    <n v="65.340000000000018"/>
    <n v="6.2507615905800016"/>
    <x v="9"/>
    <n v="0"/>
    <x v="4"/>
    <m/>
  </r>
  <r>
    <s v="CMF022"/>
    <m/>
    <s v="@00409473"/>
    <s v="Vasquez, Laura"/>
    <n v="2"/>
    <n v="12"/>
    <s v="I1"/>
    <s v="A"/>
    <n v="1"/>
    <n v="100"/>
    <n v="1"/>
    <x v="1"/>
    <x v="4"/>
    <x v="2"/>
    <x v="1"/>
    <s v="673000"/>
    <m/>
    <m/>
    <n v="0.1"/>
    <n v="101395.1643228"/>
    <n v="10139.516432280001"/>
    <n v="4051.6769564379824"/>
    <n v="14191.193388717984"/>
    <m/>
    <n v="8.58"/>
    <n v="1659.6000000000001"/>
    <n v="134.46"/>
    <m/>
    <n v="198.73452207268801"/>
    <m/>
    <n v="147.02298826806003"/>
    <n v="99.012377961214199"/>
    <m/>
    <n v="65.340000000000018"/>
    <n v="5.0697582161400003"/>
    <x v="10"/>
    <n v="0"/>
    <x v="4"/>
    <m/>
  </r>
  <r>
    <s v="PMF154"/>
    <m/>
    <s v="@00000336"/>
    <s v="Hargis, Jay"/>
    <n v="4"/>
    <n v="14"/>
    <m/>
    <m/>
    <n v="1"/>
    <n v="100"/>
    <n v="1"/>
    <x v="1"/>
    <x v="4"/>
    <x v="2"/>
    <x v="1"/>
    <s v="673000"/>
    <m/>
    <m/>
    <n v="0.2"/>
    <n v="121966.07572800001"/>
    <n v="24393.215145600003"/>
    <n v="8989.4047798321444"/>
    <n v="33382.619925432147"/>
    <m/>
    <n v="17.16"/>
    <n v="3319.2000000000003"/>
    <n v="268.92"/>
    <m/>
    <n v="478.10701685376006"/>
    <m/>
    <n v="353.70161961120004"/>
    <n v="238.19974589678401"/>
    <m/>
    <n v="130.68000000000004"/>
    <n v="12.196607572800001"/>
    <x v="11"/>
    <n v="0"/>
    <x v="4"/>
    <m/>
  </r>
</pivotCacheRecords>
</file>

<file path=xl/pivotCache/pivotCacheRecords4.xml><?xml version="1.0" encoding="utf-8"?>
<pivotCacheRecords xmlns="http://schemas.openxmlformats.org/spreadsheetml/2006/main" xmlns:r="http://schemas.openxmlformats.org/officeDocument/2006/relationships" count="165">
  <r>
    <s v="BEC018"/>
    <s v="Administrative Assistant"/>
    <s v="@00058294"/>
    <s v="Horton, Genevieve T."/>
    <s v="445"/>
    <n v="5"/>
    <s v="CA"/>
    <s v="A"/>
    <n v="1"/>
    <n v="100"/>
    <n v="1"/>
    <x v="0"/>
    <x v="0"/>
    <x v="0"/>
    <x v="0"/>
    <s v="684000"/>
    <m/>
    <m/>
    <n v="0.5"/>
    <n v="56732.3"/>
    <n v="28366.15"/>
    <n v="17776.921979750001"/>
    <n v="46143.071979750006"/>
    <n v="111.6"/>
    <n v="42.9"/>
    <n v="8064"/>
    <n v="672.3"/>
    <m/>
    <n v="555.97654"/>
    <m/>
    <n v="411.30917500000004"/>
    <n v="276.99545475000002"/>
    <m/>
    <n v="280.82488500000005"/>
    <n v="14.183075000000001"/>
    <x v="0"/>
    <n v="1758.7013000000002"/>
    <x v="0"/>
    <n v="5900.1592000000001"/>
  </r>
  <r>
    <s v="BEC018"/>
    <s v="Administrative Assistant"/>
    <s v="@00058294"/>
    <s v="Horton, Genevieve T."/>
    <s v="445"/>
    <n v="5"/>
    <s v="CA"/>
    <s v="A"/>
    <n v="1"/>
    <n v="100"/>
    <n v="1"/>
    <x v="1"/>
    <x v="1"/>
    <x v="0"/>
    <x v="0"/>
    <s v="684000"/>
    <m/>
    <m/>
    <n v="0.5"/>
    <n v="56732.3"/>
    <n v="28366.15"/>
    <n v="17776.921979750001"/>
    <n v="46143.071979750006"/>
    <n v="111.6"/>
    <n v="42.9"/>
    <n v="8064"/>
    <n v="672.3"/>
    <m/>
    <n v="555.97654"/>
    <m/>
    <n v="411.30917500000004"/>
    <n v="276.99545475000002"/>
    <m/>
    <n v="280.82488500000005"/>
    <n v="14.183075000000001"/>
    <x v="0"/>
    <n v="1758.7013000000002"/>
    <x v="0"/>
    <n v="5900.1592000000001"/>
  </r>
  <r>
    <s v="BMC503"/>
    <s v="Public Safety Officer I"/>
    <s v="@00597540"/>
    <s v="Goode, Jared J."/>
    <s v="375"/>
    <n v="2"/>
    <s v="CA"/>
    <s v="A"/>
    <n v="1"/>
    <n v="100"/>
    <n v="1"/>
    <x v="1"/>
    <x v="2"/>
    <x v="1"/>
    <x v="0"/>
    <n v="677010"/>
    <m/>
    <m/>
    <n v="1"/>
    <n v="37284.230000000003"/>
    <n v="37284.230000000003"/>
    <n v="29461.444310949999"/>
    <n v="66745.674310950009"/>
    <n v="223.2"/>
    <n v="85.8"/>
    <n v="16128"/>
    <n v="1344.6"/>
    <m/>
    <n v="730.77090800000008"/>
    <m/>
    <n v="540.62133500000004"/>
    <n v="364.08050595000003"/>
    <m/>
    <n v="369.11387700000006"/>
    <n v="18.642115"/>
    <x v="0"/>
    <n v="2311.6222600000001"/>
    <x v="1"/>
    <n v="7755.1198400000003"/>
  </r>
  <r>
    <s v="BMC531"/>
    <s v="Educational Trainer"/>
    <s v="@00003639"/>
    <s v="Casagrande, Richard M."/>
    <s v="490"/>
    <n v="13"/>
    <s v="CZ"/>
    <s v="A"/>
    <n v="1"/>
    <n v="100"/>
    <n v="1"/>
    <x v="2"/>
    <x v="3"/>
    <x v="0"/>
    <x v="0"/>
    <s v="684000"/>
    <m/>
    <m/>
    <n v="1"/>
    <n v="86324.9"/>
    <n v="86324.9"/>
    <n v="44622.953288499994"/>
    <n v="130947.85328849999"/>
    <n v="223.2"/>
    <n v="85.8"/>
    <n v="16128"/>
    <n v="1344.6"/>
    <m/>
    <n v="1691.9680399999997"/>
    <m/>
    <n v="1251.7110499999999"/>
    <n v="842.96264849999989"/>
    <m/>
    <n v="653.40000000000009"/>
    <n v="43.16245"/>
    <x v="0"/>
    <n v="5352.1437999999998"/>
    <x v="2"/>
    <n v="17955.579199999996"/>
  </r>
  <r>
    <s v="BMC699"/>
    <s v="Public Safety Officer II"/>
    <s v="@00347818"/>
    <s v="Rodriguez, Freddie"/>
    <s v="410"/>
    <n v="13"/>
    <s v="CA"/>
    <s v="A"/>
    <n v="0"/>
    <n v="100"/>
    <n v="1"/>
    <x v="1"/>
    <x v="2"/>
    <x v="1"/>
    <x v="0"/>
    <s v="677010"/>
    <m/>
    <m/>
    <n v="1"/>
    <n v="58150.57"/>
    <n v="58150.57"/>
    <n v="35998.138311050003"/>
    <n v="94148.708311049995"/>
    <n v="223.2"/>
    <n v="85.8"/>
    <n v="16128"/>
    <n v="1344.6"/>
    <m/>
    <n v="1139.751172"/>
    <m/>
    <n v="843.18326500000001"/>
    <n v="567.84031604999996"/>
    <m/>
    <n v="575.69064300000002"/>
    <n v="29.075285000000001"/>
    <x v="0"/>
    <n v="3605.3353400000001"/>
    <x v="3"/>
    <n v="12095.31856"/>
  </r>
  <r>
    <s v="BMF273"/>
    <s v="Instructor, Mathematics"/>
    <s v="@00002963"/>
    <s v="Greenwood, Thomas F."/>
    <s v="04"/>
    <n v="15"/>
    <s v="I2"/>
    <s v="A"/>
    <n v="1"/>
    <n v="100"/>
    <n v="1"/>
    <x v="1"/>
    <x v="4"/>
    <x v="2"/>
    <x v="1"/>
    <s v="673000"/>
    <m/>
    <m/>
    <n v="0.5"/>
    <n v="125015.23149732001"/>
    <n v="62507.615748660006"/>
    <n v="22801.852665710161"/>
    <n v="85309.468414370174"/>
    <m/>
    <n v="42.9"/>
    <n v="8298"/>
    <n v="672.3"/>
    <m/>
    <n v="1225.1492686737361"/>
    <m/>
    <n v="906.36042835557009"/>
    <n v="610.38686778566489"/>
    <m/>
    <n v="326.70000000000005"/>
    <n v="31.253807874330004"/>
    <x v="1"/>
    <n v="0"/>
    <x v="4"/>
    <n v="0"/>
  </r>
  <r>
    <s v="BMF297"/>
    <s v="Instructor, Economics"/>
    <s v="@00005322"/>
    <s v="Harvath, Michael W."/>
    <s v="05"/>
    <n v="15"/>
    <s v="I1"/>
    <s v="A"/>
    <n v="1"/>
    <n v="100"/>
    <n v="1"/>
    <x v="1"/>
    <x v="4"/>
    <x v="2"/>
    <x v="1"/>
    <s v="673000"/>
    <m/>
    <m/>
    <n v="0.3"/>
    <n v="133764.50667384002"/>
    <n v="40129.352002152002"/>
    <n v="14246.397893943467"/>
    <n v="54375.749896095469"/>
    <m/>
    <n v="25.74"/>
    <n v="4978.8"/>
    <n v="403.37999999999994"/>
    <m/>
    <n v="786.53529924217924"/>
    <m/>
    <n v="581.87560403120403"/>
    <n v="391.86312230101424"/>
    <m/>
    <n v="196.02"/>
    <n v="20.064676001076002"/>
    <x v="2"/>
    <n v="0"/>
    <x v="4"/>
    <n v="0"/>
  </r>
  <r>
    <s v="CMN023"/>
    <s v="College Campus Manager,Cont Ed"/>
    <m/>
    <m/>
    <s v="B"/>
    <n v="1"/>
    <s v="M2"/>
    <s v="A"/>
    <n v="1"/>
    <n v="100"/>
    <n v="1"/>
    <x v="3"/>
    <x v="5"/>
    <x v="0"/>
    <x v="2"/>
    <s v="701000"/>
    <m/>
    <s v="CI"/>
    <n v="0.5"/>
    <n v="0"/>
    <n v="0"/>
    <n v="0"/>
    <n v="0"/>
    <m/>
    <m/>
    <m/>
    <m/>
    <m/>
    <n v="0"/>
    <m/>
    <n v="0"/>
    <n v="0"/>
    <m/>
    <n v="0"/>
    <n v="0"/>
    <x v="0"/>
    <n v="0"/>
    <x v="5"/>
    <n v="0"/>
  </r>
  <r>
    <s v="DMC001"/>
    <s v="Senior Network Engineer"/>
    <s v="@00003300"/>
    <s v="Arnold, Michael W."/>
    <s v="540"/>
    <n v="15"/>
    <s v="CA"/>
    <s v="A"/>
    <n v="1"/>
    <n v="100"/>
    <n v="1"/>
    <x v="1"/>
    <x v="6"/>
    <x v="3"/>
    <x v="0"/>
    <s v="678000"/>
    <m/>
    <m/>
    <n v="1"/>
    <n v="116097.41"/>
    <n v="116097.41"/>
    <n v="53834.890784650008"/>
    <n v="169932.30078465003"/>
    <n v="223.2"/>
    <n v="85.8"/>
    <n v="16128"/>
    <n v="1344.6"/>
    <n v="180"/>
    <n v="2275.5092359999999"/>
    <m/>
    <n v="1683.4124450000002"/>
    <n v="1133.6912086499999"/>
    <m/>
    <n v="653.40000000000009"/>
    <n v="58.048705000000005"/>
    <x v="0"/>
    <n v="7198.0394200000001"/>
    <x v="6"/>
    <n v="24148.261279999999"/>
  </r>
  <r>
    <s v="DMC002"/>
    <s v="Enterprise Res Plan Analyst II"/>
    <s v="@00004260"/>
    <s v="Chiang, Charley C."/>
    <s v="530"/>
    <n v="15"/>
    <s v="CA"/>
    <s v="A"/>
    <n v="1"/>
    <n v="100"/>
    <n v="1"/>
    <x v="1"/>
    <x v="7"/>
    <x v="3"/>
    <x v="0"/>
    <s v="678000"/>
    <m/>
    <m/>
    <n v="1"/>
    <n v="110503.21"/>
    <n v="110503.21"/>
    <n v="51957.806301650002"/>
    <n v="162461.01630165"/>
    <n v="223.2"/>
    <n v="85.8"/>
    <n v="16128"/>
    <n v="1344.6"/>
    <m/>
    <n v="2165.862916"/>
    <m/>
    <n v="1602.2965450000002"/>
    <n v="1079.0638456500001"/>
    <m/>
    <n v="653.40000000000009"/>
    <n v="55.251605000000005"/>
    <x v="0"/>
    <n v="6851.19902"/>
    <x v="7"/>
    <n v="22984.667679999999"/>
  </r>
  <r>
    <s v="DMC003"/>
    <s v="Enterprise Res Plan Analyst I"/>
    <s v="@00614623"/>
    <s v="Dunn, Jennifer R."/>
    <s v="515"/>
    <n v="5"/>
    <s v="CA"/>
    <s v="A"/>
    <n v="1"/>
    <n v="100"/>
    <n v="1"/>
    <x v="1"/>
    <x v="7"/>
    <x v="3"/>
    <x v="0"/>
    <s v="678000"/>
    <m/>
    <m/>
    <n v="1"/>
    <n v="80161.279999999999"/>
    <n v="80161.279999999999"/>
    <n v="42753.126707200005"/>
    <n v="122914.4067072"/>
    <n v="223.2"/>
    <n v="85.8"/>
    <n v="16128"/>
    <n v="1344.6"/>
    <m/>
    <n v="1571.1610879999998"/>
    <m/>
    <n v="1162.3385600000001"/>
    <n v="782.77489919999994"/>
    <m/>
    <n v="653.40000000000009"/>
    <n v="40.080640000000002"/>
    <x v="0"/>
    <n v="4969.9993599999998"/>
    <x v="8"/>
    <n v="16673.54624"/>
  </r>
  <r>
    <s v="DMC009"/>
    <s v="Accounting Technician II"/>
    <s v="@00701530"/>
    <s v="Barnes, Tammy"/>
    <n v="410"/>
    <n v="1"/>
    <s v="CA"/>
    <s v="A"/>
    <n v="1"/>
    <n v="100"/>
    <n v="1"/>
    <x v="1"/>
    <x v="8"/>
    <x v="4"/>
    <x v="0"/>
    <s v="672000"/>
    <m/>
    <m/>
    <n v="1"/>
    <n v="43238.28"/>
    <n v="43238.28"/>
    <n v="31326.639784199993"/>
    <n v="74564.919784199999"/>
    <n v="223.2"/>
    <n v="85.8"/>
    <n v="16128"/>
    <n v="1344.6"/>
    <m/>
    <n v="847.47028799999998"/>
    <m/>
    <n v="626.95506"/>
    <n v="422.22180419999995"/>
    <m/>
    <n v="428.05897200000004"/>
    <n v="21.619140000000002"/>
    <x v="0"/>
    <n v="2680.7733599999997"/>
    <x v="9"/>
    <n v="8993.5622399999993"/>
  </r>
  <r>
    <s v="DMC012"/>
    <s v="Accounting Technician II"/>
    <s v="@00121146"/>
    <s v="Peters, Jacqueline D."/>
    <s v="410"/>
    <n v="6"/>
    <s v="CA"/>
    <s v="A"/>
    <n v="1"/>
    <n v="100"/>
    <n v="1"/>
    <x v="1"/>
    <x v="9"/>
    <x v="4"/>
    <x v="0"/>
    <s v="672000"/>
    <m/>
    <m/>
    <n v="1"/>
    <n v="48920.06"/>
    <n v="48920.06"/>
    <n v="33106.542595899991"/>
    <n v="82026.602595899982"/>
    <n v="223.2"/>
    <n v="85.8"/>
    <n v="16128"/>
    <n v="1344.6"/>
    <m/>
    <n v="958.83317599999987"/>
    <m/>
    <n v="709.34087"/>
    <n v="477.70438589999992"/>
    <m/>
    <n v="484.30859400000003"/>
    <n v="24.46003"/>
    <x v="0"/>
    <n v="3033.0437199999997"/>
    <x v="10"/>
    <n v="10175.372479999998"/>
  </r>
  <r>
    <s v="DMC016"/>
    <s v="Benefits Specialist"/>
    <s v="@00057669"/>
    <s v="Banducci, Gina D."/>
    <s v="445"/>
    <n v="3"/>
    <s v="CA"/>
    <s v="A"/>
    <n v="1"/>
    <n v="100"/>
    <n v="1"/>
    <x v="1"/>
    <x v="4"/>
    <x v="2"/>
    <x v="0"/>
    <s v="673000"/>
    <m/>
    <m/>
    <n v="1"/>
    <n v="53998.63"/>
    <n v="53998.63"/>
    <n v="34697.480826950006"/>
    <n v="88696.110826949996"/>
    <n v="223.2"/>
    <n v="85.8"/>
    <n v="16128"/>
    <n v="1344.6"/>
    <m/>
    <n v="1058.3731479999999"/>
    <m/>
    <n v="782.98013500000002"/>
    <n v="527.29662194999992"/>
    <m/>
    <n v="534.58643700000005"/>
    <n v="26.999314999999999"/>
    <x v="0"/>
    <n v="3347.9150599999998"/>
    <x v="11"/>
    <n v="11231.715039999999"/>
  </r>
  <r>
    <s v="DMC018"/>
    <s v="Accounting Technician II"/>
    <s v="@00300770"/>
    <s v="Medina, Ivan"/>
    <s v="410"/>
    <n v="3"/>
    <s v="CA"/>
    <s v="A"/>
    <n v="1"/>
    <n v="100"/>
    <n v="1"/>
    <x v="1"/>
    <x v="10"/>
    <x v="4"/>
    <x v="0"/>
    <s v="672000"/>
    <m/>
    <m/>
    <n v="1"/>
    <n v="45427.19"/>
    <n v="45427.19"/>
    <n v="32012.348675349996"/>
    <n v="77439.538675349992"/>
    <n v="223.2"/>
    <n v="85.8"/>
    <n v="16128"/>
    <n v="1344.6"/>
    <m/>
    <n v="890.37292400000001"/>
    <m/>
    <n v="658.69425500000011"/>
    <n v="443.59651035000002"/>
    <m/>
    <n v="449.72918100000004"/>
    <n v="22.713595000000002"/>
    <x v="0"/>
    <n v="2816.48578"/>
    <x v="12"/>
    <n v="9448.8555199999992"/>
  </r>
  <r>
    <s v="DMC020"/>
    <s v="Accounting Coordinator"/>
    <s v="@00603122"/>
    <s v="Heredia, Enrique L."/>
    <s v="465"/>
    <n v="3"/>
    <s v="CA"/>
    <s v="A"/>
    <n v="1"/>
    <n v="100"/>
    <n v="1"/>
    <x v="1"/>
    <x v="10"/>
    <x v="4"/>
    <x v="0"/>
    <s v="672000"/>
    <m/>
    <m/>
    <n v="1"/>
    <n v="59604.43"/>
    <n v="59604.43"/>
    <n v="36453.581763950002"/>
    <n v="96058.011763949995"/>
    <n v="223.2"/>
    <n v="85.8"/>
    <n v="16128"/>
    <n v="1344.6"/>
    <m/>
    <n v="1168.2468280000001"/>
    <m/>
    <n v="864.2642350000001"/>
    <n v="582.03725894999991"/>
    <m/>
    <n v="590.08385700000008"/>
    <n v="29.802215"/>
    <x v="0"/>
    <n v="3695.4746599999999"/>
    <x v="13"/>
    <n v="12397.721439999999"/>
  </r>
  <r>
    <s v="DMC021"/>
    <s v="Department Assistant III"/>
    <s v="@00038363"/>
    <s v="Melendez, Lupe I."/>
    <s v="380"/>
    <n v="6"/>
    <s v="CA"/>
    <s v="A"/>
    <n v="1"/>
    <n v="100"/>
    <n v="1"/>
    <x v="1"/>
    <x v="2"/>
    <x v="1"/>
    <x v="0"/>
    <s v="660010"/>
    <m/>
    <m/>
    <n v="1"/>
    <n v="42183.65"/>
    <n v="42183.65"/>
    <n v="30996.261117249996"/>
    <n v="73179.911117249998"/>
    <n v="223.2"/>
    <n v="85.8"/>
    <n v="16128"/>
    <n v="1344.6"/>
    <m/>
    <n v="826.79953999999998"/>
    <m/>
    <n v="611.66292500000009"/>
    <n v="411.92334224999996"/>
    <m/>
    <n v="417.61813500000005"/>
    <n v="21.091825"/>
    <x v="0"/>
    <n v="2615.3863000000001"/>
    <x v="14"/>
    <n v="8774.1991999999991"/>
  </r>
  <r>
    <s v="DMC023"/>
    <s v="Accounting Technician II"/>
    <s v="@00000414"/>
    <s v="Gonzalez, Julia A."/>
    <s v="410"/>
    <n v="15"/>
    <s v="CA"/>
    <s v="A"/>
    <n v="1"/>
    <n v="100"/>
    <n v="1"/>
    <x v="1"/>
    <x v="11"/>
    <x v="4"/>
    <x v="0"/>
    <s v="672000"/>
    <m/>
    <m/>
    <n v="1"/>
    <n v="61094.5"/>
    <n v="61094.5"/>
    <n v="36920.3685425"/>
    <n v="98014.8685425"/>
    <n v="223.2"/>
    <n v="85.8"/>
    <n v="16128"/>
    <n v="1344.6"/>
    <m/>
    <n v="1197.4521999999999"/>
    <m/>
    <n v="885.87025000000006"/>
    <n v="596.58779249999998"/>
    <m/>
    <n v="604.83555000000001"/>
    <n v="30.547250000000002"/>
    <x v="0"/>
    <n v="3787.8589999999999"/>
    <x v="15"/>
    <n v="12707.655999999999"/>
  </r>
  <r>
    <s v="DMC025"/>
    <s v="Accounting Technician II"/>
    <s v="@00211959"/>
    <s v="Allen, Rachel R."/>
    <s v="410"/>
    <n v="7"/>
    <s v="CA"/>
    <s v="A"/>
    <n v="1"/>
    <n v="100"/>
    <n v="1"/>
    <x v="1"/>
    <x v="8"/>
    <x v="4"/>
    <x v="0"/>
    <s v="672000"/>
    <m/>
    <m/>
    <n v="1"/>
    <n v="50143.08"/>
    <n v="50143.08"/>
    <n v="33489.6719562"/>
    <n v="83632.751956199994"/>
    <n v="223.2"/>
    <n v="85.8"/>
    <n v="16128"/>
    <n v="1344.6"/>
    <m/>
    <n v="982.80436799999995"/>
    <m/>
    <n v="727.07466000000011"/>
    <n v="489.64717619999999"/>
    <m/>
    <n v="496.41649200000006"/>
    <n v="25.071540000000002"/>
    <x v="0"/>
    <n v="3108.8709600000002"/>
    <x v="16"/>
    <n v="10429.76064"/>
  </r>
  <r>
    <s v="DMC028"/>
    <s v="Enterprise Res Plan Analyst I"/>
    <s v="@00538679"/>
    <s v="Roopawala, Juzar A."/>
    <s v="515"/>
    <n v="12"/>
    <s v="CA"/>
    <s v="A"/>
    <n v="1"/>
    <n v="100"/>
    <n v="1"/>
    <x v="1"/>
    <x v="7"/>
    <x v="3"/>
    <x v="0"/>
    <s v="678000"/>
    <m/>
    <m/>
    <n v="1"/>
    <n v="95286.49"/>
    <n v="95286.49"/>
    <n v="47341.58603885"/>
    <n v="142628.07603885001"/>
    <n v="223.2"/>
    <n v="85.8"/>
    <n v="16128"/>
    <n v="1344.6"/>
    <m/>
    <n v="1867.6152039999999"/>
    <m/>
    <n v="1381.6541050000001"/>
    <n v="930.47257485"/>
    <m/>
    <n v="653.40000000000009"/>
    <n v="47.643245"/>
    <x v="0"/>
    <n v="5907.7623800000001"/>
    <x v="17"/>
    <n v="19819.589919999999"/>
  </r>
  <r>
    <s v="DMC030"/>
    <s v="WAN Engineer"/>
    <s v="@00131490"/>
    <s v="Taylor, Kenneth J."/>
    <s v="510"/>
    <n v="5"/>
    <s v="CA"/>
    <s v="A"/>
    <n v="1"/>
    <n v="100"/>
    <n v="1"/>
    <x v="1"/>
    <x v="6"/>
    <x v="3"/>
    <x v="0"/>
    <s v="678000"/>
    <m/>
    <m/>
    <n v="1"/>
    <n v="78206.16"/>
    <n v="78206.16"/>
    <n v="42160.011728400001"/>
    <n v="120366.1717284"/>
    <n v="223.2"/>
    <n v="85.8"/>
    <n v="16128"/>
    <n v="1344.6"/>
    <m/>
    <n v="1532.8407360000001"/>
    <m/>
    <n v="1133.9893200000001"/>
    <n v="763.68315240000004"/>
    <m/>
    <n v="653.40000000000009"/>
    <n v="39.103080000000006"/>
    <x v="0"/>
    <n v="4848.7819200000004"/>
    <x v="18"/>
    <n v="16266.88128"/>
  </r>
  <r>
    <s v="DMC040"/>
    <s v="Identity Management Engineer"/>
    <s v="@00004665"/>
    <s v="Galvez, Marco V."/>
    <s v="515"/>
    <n v="15"/>
    <s v="CA"/>
    <s v="A"/>
    <n v="1"/>
    <n v="100"/>
    <n v="1"/>
    <x v="1"/>
    <x v="12"/>
    <x v="3"/>
    <x v="0"/>
    <s v="678000"/>
    <m/>
    <m/>
    <n v="1"/>
    <n v="102613.2"/>
    <n v="102613.2"/>
    <n v="49564.253418"/>
    <n v="152177.45341799999"/>
    <n v="223.2"/>
    <n v="85.8"/>
    <n v="16128"/>
    <n v="1344.6"/>
    <m/>
    <n v="2011.2187199999998"/>
    <m/>
    <n v="1487.8914"/>
    <n v="1002.0178979999999"/>
    <m/>
    <n v="653.40000000000009"/>
    <n v="51.306600000000003"/>
    <x v="0"/>
    <n v="6362.0183999999999"/>
    <x v="19"/>
    <n v="21343.545599999998"/>
  </r>
  <r>
    <s v="DMC042"/>
    <s v="Systems Administration Manager"/>
    <s v="@00243820"/>
    <s v="Ding, Suyun"/>
    <s v="540"/>
    <n v="14"/>
    <s v="CA"/>
    <s v="A"/>
    <n v="1"/>
    <n v="100"/>
    <n v="1"/>
    <x v="1"/>
    <x v="6"/>
    <x v="3"/>
    <x v="0"/>
    <s v="678000"/>
    <m/>
    <m/>
    <n v="1"/>
    <n v="113265.73"/>
    <n v="113265.73"/>
    <n v="52975.858181449992"/>
    <n v="166241.58818144997"/>
    <n v="223.2"/>
    <n v="85.8"/>
    <n v="16128"/>
    <n v="1344.6"/>
    <n v="180"/>
    <n v="2220.0083079999999"/>
    <m/>
    <n v="1642.353085"/>
    <n v="1106.0398534499998"/>
    <m/>
    <n v="653.40000000000009"/>
    <n v="56.632865000000002"/>
    <x v="0"/>
    <n v="7022.4752599999993"/>
    <x v="20"/>
    <n v="23559.271839999998"/>
  </r>
  <r>
    <s v="DMC049"/>
    <s v="Administrative Assistant"/>
    <s v="@00003172"/>
    <s v="Munoz, Cynthia"/>
    <s v="445"/>
    <n v="15"/>
    <s v="CA"/>
    <s v="A"/>
    <n v="1"/>
    <n v="100"/>
    <n v="1"/>
    <x v="1"/>
    <x v="13"/>
    <x v="3"/>
    <x v="0"/>
    <s v="678000"/>
    <m/>
    <m/>
    <n v="1"/>
    <n v="72622.080000000002"/>
    <n v="72622.080000000002"/>
    <n v="40465.997299200004"/>
    <n v="113088.0772992"/>
    <n v="223.2"/>
    <n v="85.8"/>
    <n v="16128"/>
    <n v="1344.6"/>
    <m/>
    <n v="1423.3927679999999"/>
    <m/>
    <n v="1053.02016"/>
    <n v="709.15461119999998"/>
    <m/>
    <n v="653.40000000000009"/>
    <n v="36.311039999999998"/>
    <x v="0"/>
    <n v="4502.5689600000005"/>
    <x v="21"/>
    <n v="15105.39264"/>
  </r>
  <r>
    <s v="DMC051"/>
    <s v="Enterprise Res Plan Analyst I"/>
    <s v="@00257242"/>
    <s v="Tully, Brian A."/>
    <s v="515"/>
    <n v="14"/>
    <s v="CA"/>
    <s v="A"/>
    <n v="1"/>
    <n v="100"/>
    <n v="1"/>
    <x v="1"/>
    <x v="7"/>
    <x v="3"/>
    <x v="0"/>
    <s v="678000"/>
    <m/>
    <m/>
    <n v="1"/>
    <n v="100110.37"/>
    <n v="100110.37"/>
    <n v="48804.982395049999"/>
    <n v="148915.35239504999"/>
    <n v="223.2"/>
    <n v="85.8"/>
    <n v="16128"/>
    <n v="1344.6"/>
    <m/>
    <n v="1962.1632519999998"/>
    <m/>
    <n v="1451.600365"/>
    <n v="977.57776304999993"/>
    <m/>
    <n v="653.40000000000009"/>
    <n v="50.055185000000002"/>
    <x v="0"/>
    <n v="6206.8429399999995"/>
    <x v="22"/>
    <n v="20822.95696"/>
  </r>
  <r>
    <s v="DMC064"/>
    <s v="Systems Administrator"/>
    <s v="@00217764"/>
    <s v="Ferree, Patrick R."/>
    <s v="510"/>
    <n v="8"/>
    <s v="CA"/>
    <s v="A"/>
    <n v="1"/>
    <n v="100"/>
    <n v="1"/>
    <x v="1"/>
    <x v="6"/>
    <x v="3"/>
    <x v="0"/>
    <s v="678000"/>
    <m/>
    <m/>
    <n v="1"/>
    <n v="84219.47"/>
    <n v="84219.47"/>
    <n v="43984.239516550006"/>
    <n v="128203.70951655001"/>
    <n v="223.2"/>
    <n v="85.8"/>
    <n v="16128"/>
    <n v="1344.6"/>
    <m/>
    <n v="1650.7016120000001"/>
    <m/>
    <n v="1221.182315"/>
    <n v="822.40312454999992"/>
    <m/>
    <n v="653.40000000000009"/>
    <n v="42.109735000000001"/>
    <x v="0"/>
    <n v="5221.6071400000001"/>
    <x v="23"/>
    <n v="17517.64976"/>
  </r>
  <r>
    <s v="DMC083"/>
    <s v="Enterprise Res Plan Analyst II"/>
    <s v="@00001286"/>
    <s v="Doshi, Raj S."/>
    <s v="530"/>
    <n v="15"/>
    <s v="CA"/>
    <s v="A"/>
    <n v="1"/>
    <n v="100"/>
    <n v="1"/>
    <x v="1"/>
    <x v="7"/>
    <x v="3"/>
    <x v="0"/>
    <s v="678000"/>
    <m/>
    <m/>
    <n v="1"/>
    <n v="110503.21"/>
    <n v="110503.21"/>
    <n v="51957.806301650002"/>
    <n v="162461.01630165"/>
    <n v="223.2"/>
    <n v="85.8"/>
    <n v="16128"/>
    <n v="1344.6"/>
    <m/>
    <n v="2165.862916"/>
    <m/>
    <n v="1602.2965450000002"/>
    <n v="1079.0638456500001"/>
    <m/>
    <n v="653.40000000000009"/>
    <n v="55.251605000000005"/>
    <x v="0"/>
    <n v="6851.19902"/>
    <x v="7"/>
    <n v="22984.667679999999"/>
  </r>
  <r>
    <s v="DMC084"/>
    <s v="Database Administrator II"/>
    <s v="@00000243"/>
    <s v="Bowman, Carl N."/>
    <s v="540"/>
    <n v="15"/>
    <s v="CA"/>
    <s v="A"/>
    <n v="1"/>
    <n v="100"/>
    <n v="1"/>
    <x v="1"/>
    <x v="7"/>
    <x v="3"/>
    <x v="0"/>
    <s v="678000"/>
    <m/>
    <m/>
    <n v="1"/>
    <n v="116097.41"/>
    <n v="116097.41"/>
    <n v="53834.890784650008"/>
    <n v="169932.30078465003"/>
    <n v="223.2"/>
    <n v="85.8"/>
    <n v="16128"/>
    <n v="1344.6"/>
    <n v="180"/>
    <n v="2275.5092359999999"/>
    <m/>
    <n v="1683.4124450000002"/>
    <n v="1133.6912086499999"/>
    <m/>
    <n v="653.40000000000009"/>
    <n v="58.048705000000005"/>
    <x v="0"/>
    <n v="7198.0394200000001"/>
    <x v="6"/>
    <n v="24148.261279999999"/>
  </r>
  <r>
    <s v="DMC086"/>
    <s v="Human Resources Assistant"/>
    <s v="@00218524"/>
    <s v="Porreco, Jennie E."/>
    <s v="425"/>
    <n v="15"/>
    <s v="CA"/>
    <s v="A"/>
    <n v="1"/>
    <n v="100"/>
    <n v="1"/>
    <x v="1"/>
    <x v="14"/>
    <x v="2"/>
    <x v="0"/>
    <s v="673000"/>
    <m/>
    <m/>
    <n v="1"/>
    <n v="65792.03"/>
    <n v="65792.03"/>
    <n v="38391.940277949994"/>
    <n v="104183.97027794999"/>
    <n v="223.2"/>
    <n v="85.8"/>
    <n v="16128"/>
    <n v="1344.6"/>
    <m/>
    <n v="1289.523788"/>
    <m/>
    <n v="953.98443500000008"/>
    <n v="642.45917294999992"/>
    <m/>
    <n v="651.34109699999999"/>
    <n v="32.896014999999998"/>
    <x v="0"/>
    <n v="4079.1058600000001"/>
    <x v="24"/>
    <n v="13684.74224"/>
  </r>
  <r>
    <s v="DMC087"/>
    <s v="Human Resources Assistant"/>
    <s v="@00451196"/>
    <s v="Carlson, Lori D."/>
    <s v="425"/>
    <n v="6"/>
    <s v="CA"/>
    <s v="A"/>
    <n v="1"/>
    <n v="100"/>
    <n v="1"/>
    <x v="1"/>
    <x v="15"/>
    <x v="2"/>
    <x v="0"/>
    <s v="673000"/>
    <m/>
    <m/>
    <n v="1"/>
    <n v="52681.61"/>
    <n v="52681.61"/>
    <n v="34284.904556649999"/>
    <n v="86966.51455665"/>
    <n v="223.2"/>
    <n v="85.8"/>
    <n v="16128"/>
    <n v="1344.6"/>
    <m/>
    <n v="1032.5595559999999"/>
    <m/>
    <n v="763.88334500000008"/>
    <n v="514.43592164999995"/>
    <m/>
    <n v="521.54793900000004"/>
    <n v="26.340805"/>
    <x v="0"/>
    <n v="3266.2598200000002"/>
    <x v="25"/>
    <n v="10957.774879999999"/>
  </r>
  <r>
    <s v="DMC092"/>
    <s v="Accounting Technician II"/>
    <s v="@00518959"/>
    <s v="Platas, Maria L."/>
    <s v="410"/>
    <n v="6"/>
    <s v="CA"/>
    <s v="A"/>
    <n v="1"/>
    <n v="100"/>
    <n v="1"/>
    <x v="1"/>
    <x v="9"/>
    <x v="4"/>
    <x v="0"/>
    <s v="672000"/>
    <m/>
    <m/>
    <n v="1"/>
    <n v="48920.06"/>
    <n v="48920.06"/>
    <n v="33106.542595899991"/>
    <n v="82026.602595899982"/>
    <n v="223.2"/>
    <n v="85.8"/>
    <n v="16128"/>
    <n v="1344.6"/>
    <m/>
    <n v="958.83317599999987"/>
    <m/>
    <n v="709.34087"/>
    <n v="477.70438589999992"/>
    <m/>
    <n v="484.30859400000003"/>
    <n v="24.46003"/>
    <x v="0"/>
    <n v="3033.0437199999997"/>
    <x v="10"/>
    <n v="10175.372479999998"/>
  </r>
  <r>
    <s v="DMC093"/>
    <s v="Accounting Technician II"/>
    <s v="@00669209"/>
    <s v="Rodriguez, Priscilla"/>
    <s v="410"/>
    <n v="3"/>
    <s v="CA"/>
    <s v="A"/>
    <n v="1"/>
    <n v="100"/>
    <n v="1"/>
    <x v="1"/>
    <x v="11"/>
    <x v="4"/>
    <x v="0"/>
    <s v="672000"/>
    <m/>
    <m/>
    <n v="1"/>
    <n v="45427.19"/>
    <n v="45427.19"/>
    <n v="32012.348675349996"/>
    <n v="77439.538675349992"/>
    <n v="223.2"/>
    <n v="85.8"/>
    <n v="16128"/>
    <n v="1344.6"/>
    <m/>
    <n v="890.37292400000001"/>
    <m/>
    <n v="658.69425500000011"/>
    <n v="443.59651035000002"/>
    <m/>
    <n v="449.72918100000004"/>
    <n v="22.713595000000002"/>
    <x v="0"/>
    <n v="2816.48578"/>
    <x v="12"/>
    <n v="9448.8555199999992"/>
  </r>
  <r>
    <s v="DMC094"/>
    <s v="Institutional Research Analyst"/>
    <s v="@00691884"/>
    <s v="Sarabia Ortiz, Rachel R."/>
    <s v="500"/>
    <n v="4"/>
    <s v="CA"/>
    <s v="A"/>
    <n v="1"/>
    <n v="100"/>
    <n v="1"/>
    <x v="1"/>
    <x v="16"/>
    <x v="5"/>
    <x v="0"/>
    <s v="679000"/>
    <m/>
    <m/>
    <n v="1"/>
    <n v="72622.080000000002"/>
    <n v="72622.080000000002"/>
    <n v="40465.997299200004"/>
    <n v="113088.0772992"/>
    <n v="223.2"/>
    <n v="85.8"/>
    <n v="16128"/>
    <n v="1344.6"/>
    <m/>
    <n v="1423.3927679999999"/>
    <m/>
    <n v="1053.02016"/>
    <n v="709.15461119999998"/>
    <m/>
    <n v="653.40000000000009"/>
    <n v="36.311039999999998"/>
    <x v="0"/>
    <n v="4502.5689600000005"/>
    <x v="21"/>
    <n v="15105.39264"/>
  </r>
  <r>
    <s v="DMC098"/>
    <s v="Database Administrator I"/>
    <s v="@00254317"/>
    <s v="Carrizales, Candy"/>
    <s v="525"/>
    <n v="6"/>
    <s v="CA"/>
    <s v="A"/>
    <n v="1"/>
    <n v="100"/>
    <n v="1"/>
    <x v="1"/>
    <x v="7"/>
    <x v="3"/>
    <x v="0"/>
    <s v="678000"/>
    <m/>
    <m/>
    <n v="1"/>
    <n v="86324.9"/>
    <n v="86324.9"/>
    <n v="44622.953288499994"/>
    <n v="130947.85328849999"/>
    <n v="223.2"/>
    <n v="85.8"/>
    <n v="16128"/>
    <n v="1344.6"/>
    <m/>
    <n v="1691.9680399999997"/>
    <m/>
    <n v="1251.7110499999999"/>
    <n v="842.96264849999989"/>
    <m/>
    <n v="653.40000000000009"/>
    <n v="43.16245"/>
    <x v="0"/>
    <n v="5352.1437999999998"/>
    <x v="2"/>
    <n v="17955.579199999996"/>
  </r>
  <r>
    <s v="DMC100"/>
    <s v="Systems Administrator"/>
    <s v="@00438182"/>
    <s v="Tusaw, Dana"/>
    <s v="510"/>
    <n v="9"/>
    <s v="CA"/>
    <s v="A"/>
    <n v="1"/>
    <n v="100"/>
    <n v="1"/>
    <x v="1"/>
    <x v="6"/>
    <x v="3"/>
    <x v="0"/>
    <s v="678000"/>
    <m/>
    <m/>
    <n v="1"/>
    <n v="86324.9"/>
    <n v="86324.9"/>
    <n v="44802.953288499994"/>
    <n v="131127.85328849999"/>
    <n v="223.2"/>
    <n v="85.8"/>
    <n v="16128"/>
    <n v="1344.6"/>
    <n v="180"/>
    <n v="1691.9680399999997"/>
    <m/>
    <n v="1251.7110499999999"/>
    <n v="842.96264849999989"/>
    <m/>
    <n v="653.40000000000009"/>
    <n v="43.16245"/>
    <x v="0"/>
    <n v="5352.1437999999998"/>
    <x v="2"/>
    <n v="17955.579199999996"/>
  </r>
  <r>
    <s v="DMC105"/>
    <s v="Accounting Technician II"/>
    <s v="@00360102"/>
    <s v="Galvan, Juanita"/>
    <n v="410"/>
    <n v="1"/>
    <s v="CA"/>
    <s v="A"/>
    <n v="1"/>
    <n v="100"/>
    <n v="1"/>
    <x v="1"/>
    <x v="8"/>
    <x v="4"/>
    <x v="0"/>
    <s v="672000"/>
    <m/>
    <m/>
    <n v="1"/>
    <n v="43238.28"/>
    <n v="43238.28"/>
    <n v="31326.639784199993"/>
    <n v="74564.919784199999"/>
    <n v="223.2"/>
    <n v="85.8"/>
    <n v="16128"/>
    <n v="1344.6"/>
    <m/>
    <n v="847.47028799999998"/>
    <m/>
    <n v="626.95506"/>
    <n v="422.22180419999995"/>
    <m/>
    <n v="428.05897200000004"/>
    <n v="21.619140000000002"/>
    <x v="0"/>
    <n v="2680.7733599999997"/>
    <x v="9"/>
    <n v="8993.5622399999993"/>
  </r>
  <r>
    <s v="DMC108"/>
    <s v="Department Assistant III"/>
    <s v="@00270833"/>
    <s v="Whitmore, Kristina A."/>
    <s v="380"/>
    <n v="4"/>
    <s v="CA"/>
    <s v="A"/>
    <n v="1"/>
    <n v="100"/>
    <n v="1"/>
    <x v="1"/>
    <x v="15"/>
    <x v="2"/>
    <x v="0"/>
    <s v="673000"/>
    <m/>
    <m/>
    <n v="1"/>
    <n v="40150.99"/>
    <n v="40150.99"/>
    <n v="30359.499882349999"/>
    <n v="70510.489882349997"/>
    <n v="223.2"/>
    <n v="85.8"/>
    <n v="16128"/>
    <n v="1344.6"/>
    <m/>
    <n v="786.95940399999995"/>
    <m/>
    <n v="582.18935499999998"/>
    <n v="392.07441734999998"/>
    <m/>
    <n v="397.494801"/>
    <n v="20.075495"/>
    <x v="0"/>
    <n v="2489.3613799999998"/>
    <x v="26"/>
    <n v="8351.4059199999992"/>
  </r>
  <r>
    <s v="DMC111"/>
    <s v="Custodian I"/>
    <s v="@00500488"/>
    <s v="Hernandez, Veronica"/>
    <s v="315"/>
    <n v="10"/>
    <s v="CA"/>
    <s v="A"/>
    <n v="1"/>
    <n v="100"/>
    <n v="1"/>
    <x v="1"/>
    <x v="2"/>
    <x v="1"/>
    <x v="0"/>
    <s v="653000"/>
    <m/>
    <m/>
    <n v="1"/>
    <n v="33777.620000000003"/>
    <n v="33777.620000000003"/>
    <n v="28362.946129299999"/>
    <n v="62140.566129300001"/>
    <n v="223.2"/>
    <n v="85.8"/>
    <n v="16128"/>
    <n v="1344.6"/>
    <m/>
    <n v="662.04135200000007"/>
    <m/>
    <n v="489.77549000000005"/>
    <n v="329.83845930000001"/>
    <m/>
    <n v="334.39843800000006"/>
    <n v="16.888810000000003"/>
    <x v="0"/>
    <n v="2094.2124400000002"/>
    <x v="27"/>
    <n v="7025.74496"/>
  </r>
  <r>
    <s v="DMC116"/>
    <s v="Accounting Coordinator"/>
    <s v="@00355529"/>
    <s v="Cisneros, Rafaela T."/>
    <s v="465"/>
    <n v="13"/>
    <s v="CA"/>
    <s v="A"/>
    <n v="1"/>
    <n v="100"/>
    <n v="1"/>
    <x v="4"/>
    <x v="17"/>
    <x v="6"/>
    <x v="0"/>
    <s v="711001"/>
    <m/>
    <m/>
    <n v="0.2"/>
    <n v="76298.600000000006"/>
    <n v="15259.720000000001"/>
    <n v="8316.2649578000019"/>
    <n v="23575.984957800003"/>
    <n v="44.64"/>
    <n v="17.16"/>
    <n v="3225.6000000000004"/>
    <n v="268.92"/>
    <m/>
    <n v="299.09051199999999"/>
    <m/>
    <n v="221.26594000000003"/>
    <n v="149.01116580000001"/>
    <m/>
    <n v="130.68000000000004"/>
    <n v="7.6298600000000008"/>
    <x v="0"/>
    <n v="946.10264000000006"/>
    <x v="28"/>
    <n v="3174.0217600000001"/>
  </r>
  <r>
    <s v="DMC116"/>
    <s v="Accounting Coordinator"/>
    <s v="@00355529"/>
    <s v="Cisneros, Rafaela T."/>
    <s v="465"/>
    <n v="13"/>
    <s v="CA"/>
    <s v="A"/>
    <n v="1"/>
    <n v="100"/>
    <n v="1"/>
    <x v="5"/>
    <x v="17"/>
    <x v="6"/>
    <x v="0"/>
    <s v="711001"/>
    <m/>
    <m/>
    <n v="0.8"/>
    <n v="76298.600000000006"/>
    <n v="61038.880000000005"/>
    <n v="33265.059831200007"/>
    <n v="94303.939831200012"/>
    <n v="178.56"/>
    <n v="68.64"/>
    <n v="12902.400000000001"/>
    <n v="1075.68"/>
    <m/>
    <n v="1196.362048"/>
    <m/>
    <n v="885.06376000000012"/>
    <n v="596.04466320000006"/>
    <m/>
    <n v="522.72000000000014"/>
    <n v="30.519440000000003"/>
    <x v="0"/>
    <n v="3784.4105600000003"/>
    <x v="29"/>
    <n v="12696.08704"/>
  </r>
  <r>
    <s v="DMC117"/>
    <s v="Custodian I"/>
    <s v="@00523592"/>
    <s v="Barajas, Jose"/>
    <s v="315"/>
    <n v="10"/>
    <s v="CA"/>
    <s v="A"/>
    <n v="1"/>
    <n v="100"/>
    <n v="1"/>
    <x v="1"/>
    <x v="2"/>
    <x v="1"/>
    <x v="0"/>
    <s v="653000"/>
    <m/>
    <m/>
    <n v="1"/>
    <n v="33777.620000000003"/>
    <n v="33777.620000000003"/>
    <n v="28362.946129299999"/>
    <n v="62140.566129300001"/>
    <n v="223.2"/>
    <n v="85.8"/>
    <n v="16128"/>
    <n v="1344.6"/>
    <m/>
    <n v="662.04135200000007"/>
    <m/>
    <n v="489.77549000000005"/>
    <n v="329.83845930000001"/>
    <m/>
    <n v="334.39843800000006"/>
    <n v="16.888810000000003"/>
    <x v="0"/>
    <n v="2094.2124400000002"/>
    <x v="27"/>
    <n v="7025.74496"/>
  </r>
  <r>
    <s v="DMC118"/>
    <s v="Administrative Assistant"/>
    <s v="@00486139"/>
    <s v="Crews, Kimberly A."/>
    <s v="445"/>
    <n v="13"/>
    <s v="CA"/>
    <s v="A"/>
    <n v="1"/>
    <n v="100"/>
    <n v="1"/>
    <x v="4"/>
    <x v="17"/>
    <x v="6"/>
    <x v="0"/>
    <s v="711001"/>
    <m/>
    <m/>
    <n v="0.2"/>
    <n v="69122.84"/>
    <n v="13824.567999999999"/>
    <n v="7880.890071320001"/>
    <n v="21705.458071320001"/>
    <n v="44.64"/>
    <n v="17.16"/>
    <n v="3225.6000000000004"/>
    <n v="268.92"/>
    <m/>
    <n v="270.96153279999999"/>
    <m/>
    <n v="200.45623599999999"/>
    <n v="134.99690651999998"/>
    <m/>
    <n v="130.68000000000004"/>
    <n v="6.9122839999999997"/>
    <x v="0"/>
    <n v="857.12321599999996"/>
    <x v="30"/>
    <n v="2875.5101439999999"/>
  </r>
  <r>
    <s v="DMC118"/>
    <s v="Administrative Assistant"/>
    <s v="@00486139"/>
    <s v="Crews, Kimberly A."/>
    <s v="445"/>
    <n v="13"/>
    <s v="CA"/>
    <s v="A"/>
    <n v="1"/>
    <n v="100"/>
    <n v="1"/>
    <x v="5"/>
    <x v="17"/>
    <x v="6"/>
    <x v="0"/>
    <s v="711001"/>
    <m/>
    <m/>
    <n v="0.8"/>
    <n v="69122.84"/>
    <n v="55298.271999999997"/>
    <n v="31523.560285280004"/>
    <n v="86821.832285280005"/>
    <n v="178.56"/>
    <n v="68.64"/>
    <n v="12902.400000000001"/>
    <n v="1075.68"/>
    <m/>
    <n v="1083.8461311999999"/>
    <m/>
    <n v="801.82494399999996"/>
    <n v="539.98762607999993"/>
    <m/>
    <n v="522.72000000000014"/>
    <n v="27.649135999999999"/>
    <x v="0"/>
    <n v="3428.4928639999998"/>
    <x v="31"/>
    <n v="11502.040575999999"/>
  </r>
  <r>
    <s v="DMC120"/>
    <s v="Accounting Coordinator (COF)"/>
    <s v="@00519365"/>
    <s v="Crosshabeyeh, Amani R."/>
    <s v="465"/>
    <n v="3"/>
    <s v="CA"/>
    <s v="A"/>
    <n v="1"/>
    <n v="100"/>
    <n v="1"/>
    <x v="1"/>
    <x v="10"/>
    <x v="4"/>
    <x v="0"/>
    <s v="672000"/>
    <m/>
    <m/>
    <n v="1"/>
    <n v="59604.43"/>
    <n v="59604.43"/>
    <n v="36453.581763950002"/>
    <n v="96058.011763949995"/>
    <n v="223.2"/>
    <n v="85.8"/>
    <n v="16128"/>
    <n v="1344.6"/>
    <m/>
    <n v="1168.2468280000001"/>
    <m/>
    <n v="864.2642350000001"/>
    <n v="582.03725894999991"/>
    <m/>
    <n v="590.08385700000008"/>
    <n v="29.802215"/>
    <x v="0"/>
    <n v="3695.4746599999999"/>
    <x v="13"/>
    <n v="12397.721439999999"/>
  </r>
  <r>
    <s v="DMC123"/>
    <s v="Purchasing Coordinator/Analyst"/>
    <s v="@00511882"/>
    <s v="Ehret-Stevens, Cammie"/>
    <s v="490"/>
    <n v="9"/>
    <s v="CA"/>
    <s v="A"/>
    <n v="1"/>
    <n v="100"/>
    <n v="1"/>
    <x v="1"/>
    <x v="11"/>
    <x v="4"/>
    <x v="0"/>
    <s v="672000"/>
    <m/>
    <m/>
    <n v="1"/>
    <n v="78206.16"/>
    <n v="78206.16"/>
    <n v="42160.011728400001"/>
    <n v="120366.1717284"/>
    <n v="223.2"/>
    <n v="85.8"/>
    <n v="16128"/>
    <n v="1344.6"/>
    <m/>
    <n v="1532.8407360000001"/>
    <m/>
    <n v="1133.9893200000001"/>
    <n v="763.68315240000004"/>
    <m/>
    <n v="653.40000000000009"/>
    <n v="39.103080000000006"/>
    <x v="0"/>
    <n v="4848.7819200000004"/>
    <x v="18"/>
    <n v="16266.88128"/>
  </r>
  <r>
    <s v="DMC124"/>
    <s v="Network Engineer"/>
    <s v="@00520702"/>
    <s v="Lucero, Juan A."/>
    <s v="510"/>
    <n v="10"/>
    <s v="CA"/>
    <s v="A"/>
    <n v="1"/>
    <n v="100"/>
    <n v="1"/>
    <x v="1"/>
    <x v="6"/>
    <x v="3"/>
    <x v="0"/>
    <s v="678000"/>
    <m/>
    <m/>
    <n v="1"/>
    <n v="88483.02"/>
    <n v="88483.02"/>
    <n v="45277.651362299999"/>
    <n v="133760.6713623"/>
    <n v="223.2"/>
    <n v="85.8"/>
    <n v="16128"/>
    <n v="1344.6"/>
    <m/>
    <n v="1734.267192"/>
    <m/>
    <n v="1283.0037900000002"/>
    <n v="864.03669030000003"/>
    <m/>
    <n v="653.40000000000009"/>
    <n v="44.241510000000005"/>
    <x v="0"/>
    <n v="5485.9472400000004"/>
    <x v="32"/>
    <n v="18404.46816"/>
  </r>
  <r>
    <s v="DMC126"/>
    <s v="Systems Support Specialist I"/>
    <s v="@00246023"/>
    <s v="Pryor, Karen L."/>
    <s v="445"/>
    <n v="15"/>
    <s v="CA"/>
    <s v="A"/>
    <n v="1"/>
    <n v="100"/>
    <n v="1"/>
    <x v="1"/>
    <x v="6"/>
    <x v="3"/>
    <x v="0"/>
    <s v="678000"/>
    <m/>
    <m/>
    <n v="1"/>
    <n v="72622.080000000002"/>
    <n v="72622.080000000002"/>
    <n v="40645.997299200004"/>
    <n v="113268.0772992"/>
    <n v="223.2"/>
    <n v="85.8"/>
    <n v="16128"/>
    <n v="1344.6"/>
    <n v="180"/>
    <n v="1423.3927679999999"/>
    <m/>
    <n v="1053.02016"/>
    <n v="709.15461119999998"/>
    <m/>
    <n v="653.40000000000009"/>
    <n v="36.311039999999998"/>
    <x v="0"/>
    <n v="4502.5689600000005"/>
    <x v="21"/>
    <n v="15105.39264"/>
  </r>
  <r>
    <s v="DMC127"/>
    <s v="Web Developer"/>
    <s v="@00256951"/>
    <s v="White, Joseph C."/>
    <s v="515"/>
    <n v="6"/>
    <s v="CA"/>
    <s v="A"/>
    <n v="1"/>
    <n v="100"/>
    <n v="1"/>
    <x v="1"/>
    <x v="7"/>
    <x v="3"/>
    <x v="0"/>
    <s v="678000"/>
    <m/>
    <m/>
    <n v="1"/>
    <n v="82165.34"/>
    <n v="82165.34"/>
    <n v="43361.088369100005"/>
    <n v="125526.4283691"/>
    <n v="223.2"/>
    <n v="85.8"/>
    <n v="16128"/>
    <n v="1344.6"/>
    <m/>
    <n v="1610.440664"/>
    <m/>
    <n v="1191.39743"/>
    <n v="802.34454509999989"/>
    <m/>
    <n v="653.40000000000009"/>
    <n v="41.08267"/>
    <x v="0"/>
    <n v="5094.25108"/>
    <x v="33"/>
    <n v="17090.390719999999"/>
  </r>
  <r>
    <s v="DMC128"/>
    <s v="Web Developer"/>
    <s v="@00068259"/>
    <s v="Potter, Keith T."/>
    <s v="515"/>
    <n v="7"/>
    <s v="CA"/>
    <s v="A"/>
    <n v="1"/>
    <n v="100"/>
    <n v="1"/>
    <x v="1"/>
    <x v="7"/>
    <x v="3"/>
    <x v="0"/>
    <s v="678000"/>
    <m/>
    <m/>
    <n v="1"/>
    <n v="84219.47"/>
    <n v="84219.47"/>
    <n v="43984.239516550006"/>
    <n v="128203.70951655001"/>
    <n v="223.2"/>
    <n v="85.8"/>
    <n v="16128"/>
    <n v="1344.6"/>
    <m/>
    <n v="1650.7016120000001"/>
    <m/>
    <n v="1221.182315"/>
    <n v="822.40312454999992"/>
    <m/>
    <n v="653.40000000000009"/>
    <n v="42.109735000000001"/>
    <x v="0"/>
    <n v="5221.6071400000001"/>
    <x v="23"/>
    <n v="17517.64976"/>
  </r>
  <r>
    <s v="DMC129"/>
    <s v="Department Assistant III"/>
    <s v="@00110084"/>
    <s v="Johnson, Tina M."/>
    <s v="380"/>
    <n v="15"/>
    <s v="CA"/>
    <s v="A"/>
    <n v="1"/>
    <n v="100"/>
    <n v="1"/>
    <x v="1"/>
    <x v="4"/>
    <x v="2"/>
    <x v="0"/>
    <s v="673000"/>
    <m/>
    <m/>
    <n v="1"/>
    <n v="52681.61"/>
    <n v="52681.61"/>
    <n v="34284.904556649999"/>
    <n v="86966.51455665"/>
    <n v="223.2"/>
    <n v="85.8"/>
    <n v="16128"/>
    <n v="1344.6"/>
    <m/>
    <n v="1032.5595559999999"/>
    <m/>
    <n v="763.88334500000008"/>
    <n v="514.43592164999995"/>
    <m/>
    <n v="521.54793900000004"/>
    <n v="26.340805"/>
    <x v="0"/>
    <n v="3266.2598200000002"/>
    <x v="25"/>
    <n v="10957.774879999999"/>
  </r>
  <r>
    <s v="DMC130"/>
    <s v="Department Assistant II"/>
    <m/>
    <m/>
    <n v="350"/>
    <n v="1"/>
    <s v="CA"/>
    <s v="A"/>
    <n v="0"/>
    <m/>
    <m/>
    <x v="3"/>
    <x v="5"/>
    <x v="0"/>
    <x v="0"/>
    <s v="684000"/>
    <m/>
    <m/>
    <n v="1"/>
    <n v="32150.04"/>
    <n v="32150.04"/>
    <n v="27853.082280599996"/>
    <n v="60003.122280600001"/>
    <n v="223.2"/>
    <n v="85.8"/>
    <n v="16128"/>
    <n v="1344.6"/>
    <m/>
    <n v="630.14078400000005"/>
    <m/>
    <n v="466.17558000000002"/>
    <n v="313.9451406"/>
    <m/>
    <n v="318.28539600000005"/>
    <n v="16.075020000000002"/>
    <x v="0"/>
    <n v="1993.3024800000001"/>
    <x v="34"/>
    <n v="6687.2083199999997"/>
  </r>
  <r>
    <s v="DMC131"/>
    <s v="Human Resources Assistant - CC"/>
    <s v="@00109804"/>
    <s v="Guzman, Cynthia E."/>
    <s v="425"/>
    <n v="4"/>
    <s v="CA"/>
    <s v="A"/>
    <n v="1"/>
    <n v="100"/>
    <n v="1"/>
    <x v="1"/>
    <x v="18"/>
    <x v="2"/>
    <x v="0"/>
    <s v="673000"/>
    <m/>
    <m/>
    <n v="1"/>
    <n v="50143.08"/>
    <n v="50143.08"/>
    <n v="33489.6719562"/>
    <n v="83632.751956199994"/>
    <n v="223.2"/>
    <n v="85.8"/>
    <n v="16128"/>
    <n v="1344.6"/>
    <m/>
    <n v="982.80436799999995"/>
    <m/>
    <n v="727.07466000000011"/>
    <n v="489.64717619999999"/>
    <m/>
    <n v="496.41649200000006"/>
    <n v="25.071540000000002"/>
    <x v="0"/>
    <n v="3108.8709600000002"/>
    <x v="16"/>
    <n v="10429.76064"/>
  </r>
  <r>
    <s v="DMC132"/>
    <s v="Accounting Technician II"/>
    <s v="@00193207"/>
    <s v="Galvan, Lacie"/>
    <s v="410"/>
    <n v="3"/>
    <s v="CA"/>
    <s v="A"/>
    <n v="1"/>
    <n v="100"/>
    <n v="1"/>
    <x v="1"/>
    <x v="19"/>
    <x v="4"/>
    <x v="0"/>
    <s v="672000"/>
    <m/>
    <m/>
    <n v="1"/>
    <n v="45427.19"/>
    <n v="45427.19"/>
    <n v="32012.348675349996"/>
    <n v="77439.538675349992"/>
    <n v="223.2"/>
    <n v="85.8"/>
    <n v="16128"/>
    <n v="1344.6"/>
    <m/>
    <n v="890.37292400000001"/>
    <m/>
    <n v="658.69425500000011"/>
    <n v="443.59651035000002"/>
    <m/>
    <n v="449.72918100000004"/>
    <n v="22.713595000000002"/>
    <x v="0"/>
    <n v="2816.48578"/>
    <x v="12"/>
    <n v="9448.8555199999992"/>
  </r>
  <r>
    <s v="DMC134"/>
    <s v="Institutional Research Analyst"/>
    <s v="@00277994"/>
    <s v="Castro, Alexandro"/>
    <s v="500"/>
    <n v="6"/>
    <s v="CA"/>
    <s v="A"/>
    <n v="1"/>
    <n v="100"/>
    <n v="1"/>
    <x v="1"/>
    <x v="16"/>
    <x v="5"/>
    <x v="0"/>
    <s v="679000"/>
    <m/>
    <m/>
    <n v="1"/>
    <n v="76298.600000000006"/>
    <n v="76298.600000000006"/>
    <n v="41581.324789000006"/>
    <n v="117879.92478900001"/>
    <n v="223.2"/>
    <n v="85.8"/>
    <n v="16128"/>
    <n v="1344.6"/>
    <m/>
    <n v="1495.4525600000002"/>
    <m/>
    <n v="1106.3297000000002"/>
    <n v="745.05582900000002"/>
    <m/>
    <n v="653.40000000000009"/>
    <n v="38.149300000000004"/>
    <x v="0"/>
    <n v="4730.5132000000003"/>
    <x v="35"/>
    <n v="15870.1088"/>
  </r>
  <r>
    <s v="DMC135"/>
    <s v="Institutional Research Analyst"/>
    <s v="@00658581"/>
    <s v="Anderson, Amber D."/>
    <s v="500"/>
    <n v="6"/>
    <s v="CA"/>
    <s v="A"/>
    <n v="1"/>
    <n v="100"/>
    <n v="1"/>
    <x v="1"/>
    <x v="16"/>
    <x v="5"/>
    <x v="0"/>
    <s v="679000"/>
    <m/>
    <m/>
    <n v="1"/>
    <n v="76298.600000000006"/>
    <n v="76298.600000000006"/>
    <n v="41581.324789000006"/>
    <n v="117879.92478900001"/>
    <n v="223.2"/>
    <n v="85.8"/>
    <n v="16128"/>
    <n v="1344.6"/>
    <m/>
    <n v="1495.4525600000002"/>
    <m/>
    <n v="1106.3297000000002"/>
    <n v="745.05582900000002"/>
    <m/>
    <n v="653.40000000000009"/>
    <n v="38.149300000000004"/>
    <x v="0"/>
    <n v="4730.5132000000003"/>
    <x v="35"/>
    <n v="15870.1088"/>
  </r>
  <r>
    <s v="DMC138"/>
    <s v="Data Warehouse Administrator"/>
    <s v="@00605436"/>
    <s v="Evans, Marsha"/>
    <s v="530"/>
    <n v="15"/>
    <s v="CA"/>
    <s v="A"/>
    <n v="1"/>
    <n v="100"/>
    <n v="1"/>
    <x v="1"/>
    <x v="7"/>
    <x v="3"/>
    <x v="0"/>
    <s v="678000"/>
    <m/>
    <m/>
    <n v="1"/>
    <n v="110503.21"/>
    <n v="110503.21"/>
    <n v="51957.806301650002"/>
    <n v="162461.01630165"/>
    <n v="223.2"/>
    <n v="85.8"/>
    <n v="16128"/>
    <n v="1344.6"/>
    <m/>
    <n v="2165.862916"/>
    <m/>
    <n v="1602.2965450000002"/>
    <n v="1079.0638456500001"/>
    <m/>
    <n v="653.40000000000009"/>
    <n v="55.251605000000005"/>
    <x v="0"/>
    <n v="6851.19902"/>
    <x v="7"/>
    <n v="22984.667679999999"/>
  </r>
  <r>
    <s v="DMC139"/>
    <s v="Data Warehouse Developer"/>
    <s v="@00650501"/>
    <s v="Raboy, Michael"/>
    <s v="515"/>
    <n v="3"/>
    <s v="CA"/>
    <s v="A"/>
    <n v="1"/>
    <n v="100"/>
    <n v="1"/>
    <x v="1"/>
    <x v="7"/>
    <x v="3"/>
    <x v="0"/>
    <s v="678000"/>
    <m/>
    <m/>
    <n v="1"/>
    <n v="76298.600000000006"/>
    <n v="76298.600000000006"/>
    <n v="41581.324789000006"/>
    <n v="117879.92478900001"/>
    <n v="223.2"/>
    <n v="85.8"/>
    <n v="16128"/>
    <n v="1344.6"/>
    <m/>
    <n v="1495.4525600000002"/>
    <m/>
    <n v="1106.3297000000002"/>
    <n v="745.05582900000002"/>
    <m/>
    <n v="653.40000000000009"/>
    <n v="38.149300000000004"/>
    <x v="0"/>
    <n v="4730.5132000000003"/>
    <x v="35"/>
    <n v="15870.1088"/>
  </r>
  <r>
    <s v="DMC140"/>
    <s v="Accounting Technician II"/>
    <s v="@00700900"/>
    <s v="Ward, Nanetta"/>
    <n v="410"/>
    <n v="1"/>
    <s v="CA"/>
    <s v="A"/>
    <n v="1"/>
    <n v="100"/>
    <n v="1"/>
    <x v="1"/>
    <x v="8"/>
    <x v="4"/>
    <x v="0"/>
    <s v="672000"/>
    <m/>
    <m/>
    <n v="0.75"/>
    <n v="43238.28"/>
    <n v="32428.71"/>
    <n v="23494.97983815"/>
    <n v="55923.68983815"/>
    <n v="167.39999999999998"/>
    <n v="64.349999999999994"/>
    <n v="12096"/>
    <n v="1008.4499999999999"/>
    <m/>
    <n v="635.60271599999999"/>
    <m/>
    <n v="470.216295"/>
    <n v="316.66635314999996"/>
    <m/>
    <n v="321.04422900000003"/>
    <n v="16.214355000000001"/>
    <x v="0"/>
    <n v="2010.5800199999999"/>
    <x v="36"/>
    <n v="6745.1716799999995"/>
  </r>
  <r>
    <s v="DMC140"/>
    <s v="Accounting Technician II"/>
    <s v="@00700900"/>
    <s v="Ward, Nanetta"/>
    <n v="410"/>
    <n v="1"/>
    <s v="CA"/>
    <s v="A"/>
    <n v="1"/>
    <n v="100"/>
    <n v="1"/>
    <x v="6"/>
    <x v="8"/>
    <x v="4"/>
    <x v="0"/>
    <s v="672000"/>
    <m/>
    <m/>
    <n v="0.25"/>
    <n v="43238.28"/>
    <n v="10809.57"/>
    <n v="7831.6599460499983"/>
    <n v="18641.22994605"/>
    <n v="55.8"/>
    <n v="21.45"/>
    <n v="4032"/>
    <n v="336.15"/>
    <m/>
    <n v="211.867572"/>
    <m/>
    <n v="156.738765"/>
    <n v="105.55545104999999"/>
    <m/>
    <n v="107.01474300000001"/>
    <n v="5.4047850000000004"/>
    <x v="0"/>
    <n v="670.19333999999992"/>
    <x v="37"/>
    <n v="2248.3905599999998"/>
  </r>
  <r>
    <s v="DMC141"/>
    <s v="Human Resources Technician"/>
    <s v="@00450182"/>
    <s v="Calderon, Amalia"/>
    <s v="435"/>
    <n v="3"/>
    <s v="CA"/>
    <s v="A"/>
    <n v="1"/>
    <n v="100"/>
    <n v="1"/>
    <x v="1"/>
    <x v="15"/>
    <x v="2"/>
    <x v="0"/>
    <s v="673000"/>
    <m/>
    <m/>
    <n v="1"/>
    <n v="51396.67"/>
    <n v="51396.67"/>
    <n v="33882.377827549994"/>
    <n v="85279.047827549992"/>
    <n v="223.2"/>
    <n v="85.8"/>
    <n v="16128"/>
    <n v="1344.6"/>
    <m/>
    <n v="1007.3747319999999"/>
    <m/>
    <n v="745.25171499999999"/>
    <n v="501.88848254999994"/>
    <m/>
    <n v="508.82703300000003"/>
    <n v="25.698335"/>
    <x v="0"/>
    <n v="3186.5935399999998"/>
    <x v="38"/>
    <n v="10690.50736"/>
  </r>
  <r>
    <s v="DMC142"/>
    <s v="Public Safety Officer I"/>
    <m/>
    <m/>
    <m/>
    <m/>
    <s v="CA"/>
    <s v="A"/>
    <n v="1"/>
    <m/>
    <m/>
    <x v="1"/>
    <x v="2"/>
    <x v="1"/>
    <x v="0"/>
    <s v="677010"/>
    <m/>
    <m/>
    <n v="1"/>
    <m/>
    <n v="0"/>
    <n v="1141.2"/>
    <n v="1141.2"/>
    <m/>
    <m/>
    <m/>
    <m/>
    <m/>
    <n v="0"/>
    <m/>
    <n v="0"/>
    <n v="0"/>
    <m/>
    <n v="0"/>
    <n v="0"/>
    <x v="0"/>
    <n v="0"/>
    <x v="39"/>
    <n v="0"/>
  </r>
  <r>
    <s v="DMC143"/>
    <s v="Public Safety Officer II"/>
    <m/>
    <m/>
    <m/>
    <m/>
    <s v="CA"/>
    <s v="A"/>
    <n v="1"/>
    <m/>
    <m/>
    <x v="1"/>
    <x v="2"/>
    <x v="1"/>
    <x v="0"/>
    <s v="677010"/>
    <m/>
    <m/>
    <n v="1"/>
    <m/>
    <n v="0"/>
    <n v="0"/>
    <n v="0"/>
    <m/>
    <m/>
    <m/>
    <m/>
    <m/>
    <n v="0"/>
    <m/>
    <n v="0"/>
    <n v="0"/>
    <m/>
    <n v="0"/>
    <n v="0"/>
    <x v="0"/>
    <n v="0"/>
    <x v="5"/>
    <n v="0"/>
  </r>
  <r>
    <s v="DMC145"/>
    <s v="Human Resources Assistant"/>
    <s v="@00405943"/>
    <s v="Alcala, Diana A."/>
    <s v="425"/>
    <n v="6"/>
    <s v="CA"/>
    <s v="A"/>
    <n v="1"/>
    <n v="100"/>
    <n v="1"/>
    <x v="1"/>
    <x v="15"/>
    <x v="2"/>
    <x v="0"/>
    <s v="673000"/>
    <m/>
    <m/>
    <n v="1"/>
    <n v="52681.61"/>
    <n v="52681.61"/>
    <n v="34284.904556649999"/>
    <n v="86966.51455665"/>
    <n v="223.2"/>
    <n v="85.8"/>
    <n v="16128"/>
    <n v="1344.6"/>
    <m/>
    <n v="1032.5595559999999"/>
    <m/>
    <n v="763.88334500000008"/>
    <n v="514.43592164999995"/>
    <m/>
    <n v="521.54793900000004"/>
    <n v="26.340805"/>
    <x v="0"/>
    <n v="3266.2598200000002"/>
    <x v="25"/>
    <n v="10957.774879999999"/>
  </r>
  <r>
    <s v="DMC147"/>
    <s v="Network Engineer"/>
    <s v="@00205536"/>
    <s v="Horton, Jeremy S."/>
    <s v="510"/>
    <n v="10"/>
    <s v="CA"/>
    <s v="A"/>
    <n v="1"/>
    <n v="100"/>
    <n v="1"/>
    <x v="1"/>
    <x v="6"/>
    <x v="3"/>
    <x v="0"/>
    <s v="678000"/>
    <m/>
    <m/>
    <n v="1"/>
    <n v="88483.02"/>
    <n v="88483.02"/>
    <n v="45277.651362299999"/>
    <n v="133760.6713623"/>
    <n v="223.2"/>
    <n v="85.8"/>
    <n v="16128"/>
    <n v="1344.6"/>
    <m/>
    <n v="1734.267192"/>
    <m/>
    <n v="1283.0037900000002"/>
    <n v="864.03669030000003"/>
    <m/>
    <n v="653.40000000000009"/>
    <n v="44.241510000000005"/>
    <x v="0"/>
    <n v="5485.9472400000004"/>
    <x v="32"/>
    <n v="18404.46816"/>
  </r>
  <r>
    <s v="DMC148"/>
    <s v="Department Assistant III"/>
    <m/>
    <m/>
    <n v="380"/>
    <n v="1"/>
    <s v="CA"/>
    <s v="A"/>
    <n v="1"/>
    <n v="100"/>
    <n v="1"/>
    <x v="2"/>
    <x v="3"/>
    <x v="0"/>
    <x v="0"/>
    <s v="684000"/>
    <m/>
    <m/>
    <n v="1"/>
    <n v="37284.239999999998"/>
    <n v="37284.239999999998"/>
    <n v="29461.447443599998"/>
    <n v="66745.687443599993"/>
    <n v="223.2"/>
    <n v="85.8"/>
    <n v="16128"/>
    <n v="1344.6"/>
    <m/>
    <n v="730.77110399999992"/>
    <m/>
    <n v="540.62148000000002"/>
    <n v="364.08060359999996"/>
    <m/>
    <n v="369.11397600000004"/>
    <n v="18.642119999999998"/>
    <x v="0"/>
    <n v="2311.6228799999999"/>
    <x v="40"/>
    <n v="7755.1219199999996"/>
  </r>
  <r>
    <s v="DMC149"/>
    <s v="Workforce Prep Assistant"/>
    <s v="@00418471"/>
    <s v="Hamblin, Linda R."/>
    <s v="425"/>
    <n v="5"/>
    <s v="CA"/>
    <s v="A"/>
    <n v="1"/>
    <n v="100"/>
    <n v="1"/>
    <x v="2"/>
    <x v="3"/>
    <x v="0"/>
    <x v="0"/>
    <s v="684000"/>
    <m/>
    <m/>
    <n v="0.33"/>
    <n v="51396.67"/>
    <n v="16960.901099999999"/>
    <n v="11181.1846830915"/>
    <n v="28142.085783091497"/>
    <n v="73.656000000000006"/>
    <n v="28.314"/>
    <n v="5322.2400000000007"/>
    <n v="443.71800000000002"/>
    <m/>
    <n v="332.43366155999996"/>
    <m/>
    <n v="245.93306595000001"/>
    <n v="165.62319924149998"/>
    <m/>
    <n v="167.91292089000001"/>
    <n v="8.4804505500000005"/>
    <x v="0"/>
    <n v="1051.5758681999998"/>
    <x v="41"/>
    <n v="3527.8674287999997"/>
  </r>
  <r>
    <s v="DMC149"/>
    <s v="Workforce Prep Assistant"/>
    <s v="@00418471"/>
    <s v="Hamblin, Linda R."/>
    <s v="425"/>
    <n v="5"/>
    <s v="CA"/>
    <s v="A"/>
    <n v="1"/>
    <n v="100"/>
    <n v="1"/>
    <x v="7"/>
    <x v="20"/>
    <x v="0"/>
    <x v="0"/>
    <s v="684000"/>
    <m/>
    <m/>
    <n v="0.33"/>
    <n v="51396.67"/>
    <n v="16960.901099999999"/>
    <n v="11181.1846830915"/>
    <n v="28142.085783091497"/>
    <n v="73.656000000000006"/>
    <n v="28.314"/>
    <n v="5322.2400000000007"/>
    <n v="443.71800000000002"/>
    <m/>
    <n v="332.43366155999996"/>
    <m/>
    <n v="245.93306595000001"/>
    <n v="165.62319924149998"/>
    <m/>
    <n v="167.91292089000001"/>
    <n v="8.4804505500000005"/>
    <x v="0"/>
    <n v="1051.5758681999998"/>
    <x v="41"/>
    <n v="3527.8674287999997"/>
  </r>
  <r>
    <s v="DMC149"/>
    <s v="Workforce Prep Assistant"/>
    <s v="@00418471"/>
    <s v="Hamblin, Linda R."/>
    <s v="425"/>
    <n v="5"/>
    <s v="CA"/>
    <s v="A"/>
    <n v="1"/>
    <n v="100"/>
    <n v="1"/>
    <x v="3"/>
    <x v="5"/>
    <x v="0"/>
    <x v="0"/>
    <s v="684000"/>
    <m/>
    <m/>
    <n v="0.34"/>
    <n v="51396.67"/>
    <n v="17474.8678"/>
    <n v="11520.008461367001"/>
    <n v="28994.876261367001"/>
    <n v="75.888000000000005"/>
    <n v="29.172000000000001"/>
    <n v="5483.52"/>
    <n v="457.16399999999999"/>
    <m/>
    <n v="342.50740888000001"/>
    <m/>
    <n v="253.38558310000002"/>
    <n v="170.64208406699998"/>
    <m/>
    <n v="173.00119122000001"/>
    <n v="8.737433900000001"/>
    <x v="0"/>
    <n v="1083.4418036"/>
    <x v="42"/>
    <n v="3634.7725023999997"/>
  </r>
  <r>
    <s v="DMC150"/>
    <s v="Accounting Coordinator (COF)"/>
    <s v="@00621333"/>
    <s v="Kerwin, Kevin M."/>
    <s v="465"/>
    <n v="5"/>
    <s v="CA"/>
    <s v="A"/>
    <n v="1"/>
    <n v="100"/>
    <n v="1"/>
    <x v="1"/>
    <x v="21"/>
    <x v="4"/>
    <x v="0"/>
    <s v="672000"/>
    <m/>
    <m/>
    <n v="1"/>
    <n v="62621.88"/>
    <n v="62621.88"/>
    <n v="37398.843238200003"/>
    <n v="100020.72323820001"/>
    <n v="223.2"/>
    <n v="85.8"/>
    <n v="16128"/>
    <n v="1344.6"/>
    <m/>
    <n v="1227.3888479999998"/>
    <m/>
    <n v="908.01725999999996"/>
    <n v="611.50265819999993"/>
    <m/>
    <n v="619.95661200000006"/>
    <n v="31.310939999999999"/>
    <x v="0"/>
    <n v="3882.55656"/>
    <x v="43"/>
    <n v="13025.35104"/>
  </r>
  <r>
    <s v="DMC151"/>
    <s v="Systems Support Analyst"/>
    <m/>
    <m/>
    <n v="475"/>
    <n v="1"/>
    <s v="CA"/>
    <s v="A"/>
    <n v="1"/>
    <m/>
    <m/>
    <x v="1"/>
    <x v="7"/>
    <x v="3"/>
    <x v="0"/>
    <s v="678000"/>
    <m/>
    <m/>
    <n v="1"/>
    <n v="59604.480000000003"/>
    <n v="59604.480000000003"/>
    <n v="36453.597427200002"/>
    <n v="96058.077427200013"/>
    <n v="223.2"/>
    <n v="85.8"/>
    <n v="16128"/>
    <n v="1344.6"/>
    <m/>
    <n v="1168.2478080000001"/>
    <m/>
    <n v="864.26496000000009"/>
    <n v="582.03774720000001"/>
    <m/>
    <n v="590.08435200000008"/>
    <n v="29.802240000000001"/>
    <x v="0"/>
    <n v="3695.4777600000002"/>
    <x v="44"/>
    <n v="12397.73184"/>
  </r>
  <r>
    <s v="DMC154"/>
    <s v="Computer Lab Assistant"/>
    <m/>
    <m/>
    <n v="380"/>
    <n v="1"/>
    <s v="CY"/>
    <s v="A"/>
    <n v="1"/>
    <n v="47.5"/>
    <m/>
    <x v="7"/>
    <x v="20"/>
    <x v="0"/>
    <x v="0"/>
    <s v="684000"/>
    <m/>
    <m/>
    <n v="0.5"/>
    <n v="9535.8799999999992"/>
    <n v="9535.8799999999992"/>
    <n v="1461.5166482"/>
    <n v="10997.3966482"/>
    <m/>
    <m/>
    <m/>
    <m/>
    <m/>
    <n v="186.90324799999999"/>
    <n v="352.82755999999995"/>
    <n v="138.27026000000001"/>
    <n v="93.11786819999999"/>
    <m/>
    <n v="94.405212000000006"/>
    <n v="4.7679399999999994"/>
    <x v="0"/>
    <n v="591.22456"/>
    <x v="4"/>
    <n v="0"/>
  </r>
  <r>
    <s v="DMC154"/>
    <s v="Computer Lab Assistant"/>
    <m/>
    <m/>
    <n v="380"/>
    <n v="1"/>
    <s v="CY"/>
    <s v="A"/>
    <n v="1"/>
    <n v="47.5"/>
    <m/>
    <x v="2"/>
    <x v="3"/>
    <x v="0"/>
    <x v="0"/>
    <s v="684000"/>
    <m/>
    <m/>
    <n v="0.5"/>
    <n v="9535.8799999999992"/>
    <n v="9535.8799999999992"/>
    <n v="1461.5166482"/>
    <n v="10997.3966482"/>
    <m/>
    <m/>
    <m/>
    <m/>
    <m/>
    <n v="186.90324799999999"/>
    <n v="352.82755999999995"/>
    <n v="138.27026000000001"/>
    <n v="93.11786819999999"/>
    <m/>
    <n v="94.405212000000006"/>
    <n v="4.7679399999999994"/>
    <x v="0"/>
    <n v="591.22456"/>
    <x v="4"/>
    <n v="0"/>
  </r>
  <r>
    <s v="DMC156"/>
    <s v="Systems Administrator"/>
    <m/>
    <m/>
    <n v="510"/>
    <n v="1"/>
    <s v="CA"/>
    <s v="A"/>
    <n v="1"/>
    <m/>
    <m/>
    <x v="1"/>
    <x v="6"/>
    <x v="3"/>
    <x v="0"/>
    <s v="678000"/>
    <m/>
    <m/>
    <n v="1"/>
    <n v="70850.880000000005"/>
    <n v="70850.880000000005"/>
    <n v="39928.677211200004"/>
    <n v="110779.55721120001"/>
    <n v="223.2"/>
    <n v="85.8"/>
    <n v="16128"/>
    <n v="1344.6"/>
    <m/>
    <n v="1388.677248"/>
    <m/>
    <n v="1027.3377600000001"/>
    <n v="691.85884320000002"/>
    <m/>
    <n v="653.40000000000009"/>
    <n v="35.425440000000002"/>
    <x v="0"/>
    <n v="4392.7545600000003"/>
    <x v="45"/>
    <n v="14736.983040000001"/>
  </r>
  <r>
    <s v="DMC157"/>
    <s v="Human Resources Assistant-PC"/>
    <s v="@00657178"/>
    <s v="Martinez, Klautitsy"/>
    <s v="425"/>
    <n v="2"/>
    <s v="CC"/>
    <s v="A"/>
    <n v="1"/>
    <n v="47.5"/>
    <n v="0.47499999999999998"/>
    <x v="1"/>
    <x v="14"/>
    <x v="2"/>
    <x v="0"/>
    <s v="673000"/>
    <m/>
    <m/>
    <n v="1"/>
    <n v="22670.27275"/>
    <n v="22670.27275"/>
    <n v="7940.6030847787497"/>
    <n v="30610.875834778752"/>
    <m/>
    <m/>
    <m/>
    <m/>
    <m/>
    <n v="444.3373459"/>
    <n v="838.80009174999998"/>
    <n v="328.71895487500001"/>
    <n v="221.37521340375"/>
    <m/>
    <n v="224.43570022500003"/>
    <n v="11.335136375000001"/>
    <x v="0"/>
    <n v="1405.5569105"/>
    <x v="46"/>
    <n v="4715.4167319999997"/>
  </r>
  <r>
    <s v="DMC159"/>
    <s v="Network Engineer"/>
    <s v="@00071282"/>
    <s v="Kelley, Justin K."/>
    <s v="510"/>
    <n v="4"/>
    <s v="CA"/>
    <s v="A"/>
    <n v="1"/>
    <n v="100"/>
    <n v="1"/>
    <x v="1"/>
    <x v="6"/>
    <x v="3"/>
    <x v="0"/>
    <s v="678000"/>
    <m/>
    <m/>
    <n v="1"/>
    <n v="76298.600000000006"/>
    <n v="76298.600000000006"/>
    <n v="41581.324789000006"/>
    <n v="117879.92478900001"/>
    <n v="223.2"/>
    <n v="85.8"/>
    <n v="16128"/>
    <n v="1344.6"/>
    <m/>
    <n v="1495.4525600000002"/>
    <m/>
    <n v="1106.3297000000002"/>
    <n v="745.05582900000002"/>
    <m/>
    <n v="653.40000000000009"/>
    <n v="38.149300000000004"/>
    <x v="0"/>
    <n v="4730.5132000000003"/>
    <x v="35"/>
    <n v="15870.1088"/>
  </r>
  <r>
    <s v="DMC160"/>
    <s v="Enterprise Res Plan Analyst I"/>
    <s v="@00650502"/>
    <s v="Michal, William"/>
    <s v="515"/>
    <n v="3"/>
    <s v="CA"/>
    <s v="A"/>
    <n v="1"/>
    <n v="100"/>
    <n v="1"/>
    <x v="1"/>
    <x v="7"/>
    <x v="3"/>
    <x v="0"/>
    <s v="678000"/>
    <m/>
    <m/>
    <n v="1"/>
    <n v="76298.600000000006"/>
    <n v="76298.600000000006"/>
    <n v="41581.324789000006"/>
    <n v="117879.92478900001"/>
    <n v="223.2"/>
    <n v="85.8"/>
    <n v="16128"/>
    <n v="1344.6"/>
    <m/>
    <n v="1495.4525600000002"/>
    <m/>
    <n v="1106.3297000000002"/>
    <n v="745.05582900000002"/>
    <m/>
    <n v="653.40000000000009"/>
    <n v="38.149300000000004"/>
    <x v="0"/>
    <n v="4730.5132000000003"/>
    <x v="35"/>
    <n v="15870.1088"/>
  </r>
  <r>
    <s v="DMC161"/>
    <s v="Human Resources Tech- Benefits"/>
    <s v="@00366128"/>
    <s v="Quintero, Karla Y"/>
    <s v="435"/>
    <n v="5"/>
    <s v="CA"/>
    <s v="A"/>
    <n v="1"/>
    <n v="100"/>
    <n v="1"/>
    <x v="1"/>
    <x v="4"/>
    <x v="2"/>
    <x v="0"/>
    <s v="673000"/>
    <m/>
    <m/>
    <n v="1"/>
    <n v="53998.63"/>
    <n v="53998.63"/>
    <n v="34697.480826950006"/>
    <n v="88696.110826949996"/>
    <n v="223.2"/>
    <n v="85.8"/>
    <n v="16128"/>
    <n v="1344.6"/>
    <m/>
    <n v="1058.3731479999999"/>
    <m/>
    <n v="782.98013500000002"/>
    <n v="527.29662194999992"/>
    <m/>
    <n v="534.58643700000005"/>
    <n v="26.999314999999999"/>
    <x v="0"/>
    <n v="3347.9150599999998"/>
    <x v="11"/>
    <n v="11231.715039999999"/>
  </r>
  <r>
    <s v="DMC163"/>
    <s v="Systems Support Specialist I"/>
    <s v="@00631441"/>
    <s v="Wallace, Justin"/>
    <s v="445"/>
    <n v="3"/>
    <s v="CA"/>
    <s v="A"/>
    <n v="1"/>
    <n v="100"/>
    <n v="1"/>
    <x v="1"/>
    <x v="6"/>
    <x v="3"/>
    <x v="0"/>
    <s v="678000"/>
    <m/>
    <m/>
    <n v="1"/>
    <n v="53998.63"/>
    <n v="53998.63"/>
    <n v="34697.480826950006"/>
    <n v="88696.110826949996"/>
    <n v="223.2"/>
    <n v="85.8"/>
    <n v="16128"/>
    <n v="1344.6"/>
    <m/>
    <n v="1058.3731479999999"/>
    <m/>
    <n v="782.98013500000002"/>
    <n v="527.29662194999992"/>
    <m/>
    <n v="534.58643700000005"/>
    <n v="26.999314999999999"/>
    <x v="0"/>
    <n v="3347.9150599999998"/>
    <x v="11"/>
    <n v="11231.715039999999"/>
  </r>
  <r>
    <s v="DMC164"/>
    <s v="Enterprise Res Plan Analyst I"/>
    <s v="@00695391"/>
    <s v="Baugus, Tammy J."/>
    <s v="515"/>
    <n v="10"/>
    <s v="CA"/>
    <s v="A"/>
    <n v="1"/>
    <n v="100"/>
    <n v="1"/>
    <x v="1"/>
    <x v="7"/>
    <x v="3"/>
    <x v="0"/>
    <s v="678000"/>
    <m/>
    <m/>
    <n v="1"/>
    <n v="90695.08"/>
    <n v="90695.08"/>
    <n v="45948.7129442"/>
    <n v="136643.79294419999"/>
    <n v="223.2"/>
    <n v="85.8"/>
    <n v="16128"/>
    <n v="1344.6"/>
    <m/>
    <n v="1777.623568"/>
    <m/>
    <n v="1315.0786600000001"/>
    <n v="885.63745619999997"/>
    <m/>
    <n v="653.40000000000009"/>
    <n v="45.347540000000002"/>
    <x v="0"/>
    <n v="5623.0949600000004"/>
    <x v="47"/>
    <n v="18864.576639999999"/>
  </r>
  <r>
    <s v="DMC165"/>
    <s v="Accounting Coordinator"/>
    <s v="@00000238"/>
    <s v="Tutop, Zenaida F."/>
    <s v="465"/>
    <n v="15"/>
    <s v="CA"/>
    <s v="A"/>
    <n v="1"/>
    <n v="100"/>
    <n v="1"/>
    <x v="1"/>
    <x v="8"/>
    <x v="4"/>
    <x v="0"/>
    <s v="672000"/>
    <m/>
    <m/>
    <n v="1"/>
    <n v="80161.279999999999"/>
    <n v="80161.279999999999"/>
    <n v="42753.126707200005"/>
    <n v="122914.4067072"/>
    <n v="223.2"/>
    <n v="85.8"/>
    <n v="16128"/>
    <n v="1344.6"/>
    <m/>
    <n v="1571.1610879999998"/>
    <m/>
    <n v="1162.3385600000001"/>
    <n v="782.77489919999994"/>
    <m/>
    <n v="653.40000000000009"/>
    <n v="40.080640000000002"/>
    <x v="0"/>
    <n v="4969.9993599999998"/>
    <x v="8"/>
    <n v="16673.54624"/>
  </r>
  <r>
    <s v="DMC166"/>
    <s v="Workforce Prep Assistant"/>
    <s v="@00064745"/>
    <s v="Beed, Anna B."/>
    <s v="425"/>
    <n v="3"/>
    <s v="CA"/>
    <s v="A"/>
    <n v="0"/>
    <n v="100"/>
    <n v="1"/>
    <x v="7"/>
    <x v="20"/>
    <x v="0"/>
    <x v="0"/>
    <s v="684000"/>
    <m/>
    <m/>
    <n v="0.5"/>
    <n v="48920.06"/>
    <n v="24460.03"/>
    <n v="16553.271297949996"/>
    <n v="41013.301297949991"/>
    <n v="111.6"/>
    <n v="42.9"/>
    <n v="8064"/>
    <n v="672.3"/>
    <m/>
    <n v="479.41658799999993"/>
    <m/>
    <n v="354.670435"/>
    <n v="238.85219294999996"/>
    <m/>
    <n v="242.15429700000001"/>
    <n v="12.230015"/>
    <x v="0"/>
    <n v="1516.5218599999998"/>
    <x v="48"/>
    <n v="5087.6862399999991"/>
  </r>
  <r>
    <s v="DMC166"/>
    <s v="Workforce Prep Assistant"/>
    <s v="@00064745"/>
    <s v="Beed, Anna B."/>
    <s v="425"/>
    <n v="3"/>
    <s v="CA"/>
    <s v="A"/>
    <n v="0"/>
    <n v="100"/>
    <n v="1"/>
    <x v="3"/>
    <x v="5"/>
    <x v="0"/>
    <x v="0"/>
    <s v="684000"/>
    <m/>
    <m/>
    <n v="0.5"/>
    <n v="48920.06"/>
    <n v="24460.03"/>
    <n v="16553.271297949996"/>
    <n v="41013.301297949991"/>
    <n v="111.6"/>
    <n v="42.9"/>
    <n v="8064"/>
    <n v="672.3"/>
    <m/>
    <n v="479.41658799999993"/>
    <m/>
    <n v="354.670435"/>
    <n v="238.85219294999996"/>
    <m/>
    <n v="242.15429700000001"/>
    <n v="12.230015"/>
    <x v="0"/>
    <n v="1516.5218599999998"/>
    <x v="48"/>
    <n v="5087.6862399999991"/>
  </r>
  <r>
    <s v="DMC167"/>
    <s v="Payroll Specialist"/>
    <s v="@00003177"/>
    <s v="Meyer, Anna M."/>
    <s v="455"/>
    <n v="13"/>
    <s v="CA"/>
    <s v="A"/>
    <n v="1"/>
    <n v="100"/>
    <n v="1"/>
    <x v="1"/>
    <x v="22"/>
    <x v="2"/>
    <x v="0"/>
    <s v="673000"/>
    <m/>
    <m/>
    <n v="1"/>
    <n v="72622.080000000002"/>
    <n v="72622.080000000002"/>
    <n v="40465.997299200004"/>
    <n v="113088.0772992"/>
    <n v="223.2"/>
    <n v="85.8"/>
    <n v="16128"/>
    <n v="1344.6"/>
    <m/>
    <n v="1423.3927679999999"/>
    <m/>
    <n v="1053.02016"/>
    <n v="709.15461119999998"/>
    <m/>
    <n v="653.40000000000009"/>
    <n v="36.311039999999998"/>
    <x v="0"/>
    <n v="4502.5689600000005"/>
    <x v="21"/>
    <n v="15105.39264"/>
  </r>
  <r>
    <s v="DMC168"/>
    <s v="Payroll Specialist"/>
    <s v="@00063312"/>
    <s v="Goin, Stephanie M."/>
    <s v="455"/>
    <n v="9"/>
    <s v="CA"/>
    <s v="A"/>
    <n v="1"/>
    <n v="100"/>
    <n v="1"/>
    <x v="1"/>
    <x v="22"/>
    <x v="2"/>
    <x v="0"/>
    <s v="673000"/>
    <m/>
    <m/>
    <n v="1"/>
    <n v="65792.03"/>
    <n v="65792.03"/>
    <n v="38391.940277949994"/>
    <n v="104183.97027794999"/>
    <n v="223.2"/>
    <n v="85.8"/>
    <n v="16128"/>
    <n v="1344.6"/>
    <m/>
    <n v="1289.523788"/>
    <m/>
    <n v="953.98443500000008"/>
    <n v="642.45917294999992"/>
    <m/>
    <n v="651.34109699999999"/>
    <n v="32.896014999999998"/>
    <x v="0"/>
    <n v="4079.1058600000001"/>
    <x v="24"/>
    <n v="13684.74224"/>
  </r>
  <r>
    <s v="DMC169"/>
    <s v="Coordinator, Risk Mgmt &amp; Safet"/>
    <s v="@00003484"/>
    <s v="Shearer, Sheila J."/>
    <s v="490"/>
    <n v="8"/>
    <s v="CA"/>
    <s v="A"/>
    <n v="1"/>
    <n v="100"/>
    <n v="1"/>
    <x v="1"/>
    <x v="23"/>
    <x v="2"/>
    <x v="0"/>
    <s v="677050"/>
    <m/>
    <m/>
    <n v="1"/>
    <n v="76298.600000000006"/>
    <n v="76298.600000000006"/>
    <n v="41581.324789000006"/>
    <n v="117879.92478900001"/>
    <n v="223.2"/>
    <n v="85.8"/>
    <n v="16128"/>
    <n v="1344.6"/>
    <m/>
    <n v="1495.4525600000002"/>
    <m/>
    <n v="1106.3297000000002"/>
    <n v="745.05582900000002"/>
    <m/>
    <n v="653.40000000000009"/>
    <n v="38.149300000000004"/>
    <x v="0"/>
    <n v="4730.5132000000003"/>
    <x v="35"/>
    <n v="15870.1088"/>
  </r>
  <r>
    <s v="DMC170"/>
    <s v="Security Engineer"/>
    <s v="@00302402"/>
    <s v="Lefler, Patrick S."/>
    <s v="535"/>
    <n v="2"/>
    <s v="CA"/>
    <s v="A"/>
    <n v="1"/>
    <n v="100"/>
    <n v="1"/>
    <x v="1"/>
    <x v="12"/>
    <x v="3"/>
    <x v="0"/>
    <s v="678000"/>
    <m/>
    <m/>
    <n v="1"/>
    <n v="82165.34"/>
    <n v="82165.34"/>
    <n v="43361.088369100005"/>
    <n v="125526.4283691"/>
    <n v="223.2"/>
    <n v="85.8"/>
    <n v="16128"/>
    <n v="1344.6"/>
    <m/>
    <n v="1610.440664"/>
    <m/>
    <n v="1191.39743"/>
    <n v="802.34454509999989"/>
    <m/>
    <n v="653.40000000000009"/>
    <n v="41.08267"/>
    <x v="0"/>
    <n v="5094.25108"/>
    <x v="33"/>
    <n v="17090.390719999999"/>
  </r>
  <r>
    <s v="DML001"/>
    <s v="Educational Services Asst."/>
    <s v="@00000486"/>
    <s v="Taylor, Denise A."/>
    <s v="C"/>
    <n v="10"/>
    <s v="M6"/>
    <s v="A"/>
    <n v="1"/>
    <n v="100"/>
    <n v="1"/>
    <x v="1"/>
    <x v="24"/>
    <x v="0"/>
    <x v="3"/>
    <s v="679000"/>
    <m/>
    <m/>
    <n v="1"/>
    <n v="77312"/>
    <n v="77312"/>
    <n v="41888.75488"/>
    <n v="119200.75487999999"/>
    <n v="223.2"/>
    <n v="85.8"/>
    <n v="16128"/>
    <n v="1344.6"/>
    <m/>
    <n v="1515.3152"/>
    <m/>
    <n v="1121.0240000000001"/>
    <n v="754.9516799999999"/>
    <m/>
    <n v="653.40000000000009"/>
    <n v="38.655999999999999"/>
    <x v="0"/>
    <n v="4793.3440000000001"/>
    <x v="49"/>
    <n v="16080.895999999999"/>
  </r>
  <r>
    <s v="DML003"/>
    <s v="Human Resources Specialist"/>
    <s v="@00032564"/>
    <s v="Duran, Virginia M."/>
    <s v="E"/>
    <n v="7"/>
    <s v="M6"/>
    <s v="A"/>
    <n v="1"/>
    <n v="100"/>
    <n v="1"/>
    <x v="1"/>
    <x v="4"/>
    <x v="2"/>
    <x v="3"/>
    <s v="673000"/>
    <m/>
    <m/>
    <n v="1"/>
    <n v="83030.55"/>
    <n v="83030.55"/>
    <n v="43623.562800750005"/>
    <n v="126654.11280075001"/>
    <n v="223.2"/>
    <n v="85.8"/>
    <n v="16128"/>
    <n v="1344.6"/>
    <m/>
    <n v="1627.39878"/>
    <m/>
    <n v="1203.9429750000002"/>
    <n v="810.79332075000002"/>
    <m/>
    <n v="653.40000000000009"/>
    <n v="41.515275000000003"/>
    <x v="0"/>
    <n v="5147.8941000000004"/>
    <x v="50"/>
    <n v="17270.3544"/>
  </r>
  <r>
    <s v="DML004"/>
    <s v="Business Services Assistant"/>
    <s v="@00367200"/>
    <s v="Durham, Jana P."/>
    <s v="C"/>
    <n v="9"/>
    <s v="M6"/>
    <s v="A"/>
    <n v="1"/>
    <n v="100"/>
    <n v="1"/>
    <x v="1"/>
    <x v="25"/>
    <x v="4"/>
    <x v="3"/>
    <s v="672000"/>
    <m/>
    <m/>
    <n v="1"/>
    <n v="75426.34"/>
    <n v="75426.34"/>
    <n v="41316.711634099993"/>
    <n v="116743.05163409999"/>
    <n v="223.2"/>
    <n v="85.8"/>
    <n v="16128"/>
    <n v="1344.6"/>
    <m/>
    <n v="1478.3562639999998"/>
    <m/>
    <n v="1093.68193"/>
    <n v="736.5382100999999"/>
    <m/>
    <n v="653.40000000000009"/>
    <n v="37.713169999999998"/>
    <x v="0"/>
    <n v="4676.4330799999998"/>
    <x v="51"/>
    <n v="15688.678719999998"/>
  </r>
  <r>
    <s v="DML010"/>
    <s v="Admin. Asst., Human Resources"/>
    <s v="@00615673"/>
    <s v="Barnes, Mary L."/>
    <s v="C"/>
    <n v="5"/>
    <s v="M6"/>
    <s v="A"/>
    <n v="1"/>
    <n v="100"/>
    <n v="1"/>
    <x v="1"/>
    <x v="4"/>
    <x v="2"/>
    <x v="3"/>
    <s v="673000"/>
    <m/>
    <m/>
    <n v="1"/>
    <n v="68332.539999999994"/>
    <n v="68332.539999999994"/>
    <n v="39164.700997100001"/>
    <n v="107497.24099709999"/>
    <n v="223.2"/>
    <n v="85.8"/>
    <n v="16128"/>
    <n v="1344.6"/>
    <m/>
    <n v="1339.3177839999998"/>
    <m/>
    <n v="990.82182999999998"/>
    <n v="667.26725309999995"/>
    <m/>
    <n v="653.40000000000009"/>
    <n v="34.166269999999997"/>
    <x v="0"/>
    <n v="4236.6174799999999"/>
    <x v="52"/>
    <n v="14213.168319999999"/>
  </r>
  <r>
    <s v="DML011"/>
    <s v="Human Resources Specialist"/>
    <s v="@00277115"/>
    <s v="Gonzalez, Anna M."/>
    <s v="E"/>
    <n v="3"/>
    <s v="M6"/>
    <s v="A"/>
    <n v="1"/>
    <n v="100"/>
    <n v="1"/>
    <x v="1"/>
    <x v="4"/>
    <x v="2"/>
    <x v="3"/>
    <s v="673000"/>
    <m/>
    <m/>
    <n v="1"/>
    <n v="75221.58"/>
    <n v="75221.58"/>
    <n v="41254.5946167"/>
    <n v="116476.17461670001"/>
    <n v="223.2"/>
    <n v="85.8"/>
    <n v="16128"/>
    <n v="1344.6"/>
    <m/>
    <n v="1474.3429679999999"/>
    <m/>
    <n v="1090.7129100000002"/>
    <n v="734.53872869999998"/>
    <m/>
    <n v="653.40000000000009"/>
    <n v="37.610790000000001"/>
    <x v="0"/>
    <n v="4663.7379600000004"/>
    <x v="53"/>
    <n v="15646.08864"/>
  </r>
  <r>
    <s v="DML016"/>
    <s v="Exec Asst, General Counsel"/>
    <s v="@00295882"/>
    <s v="Galindo, Suzanne M."/>
    <s v="E"/>
    <n v="11"/>
    <s v="M6"/>
    <s v="A"/>
    <n v="1"/>
    <n v="100"/>
    <n v="1"/>
    <x v="1"/>
    <x v="26"/>
    <x v="7"/>
    <x v="3"/>
    <s v="660030"/>
    <m/>
    <m/>
    <n v="1"/>
    <n v="91650.19"/>
    <n v="91650.19"/>
    <n v="46238.459889349993"/>
    <n v="137888.64988935"/>
    <n v="223.2"/>
    <n v="85.8"/>
    <n v="16128"/>
    <n v="1344.6"/>
    <m/>
    <n v="1796.3437240000001"/>
    <m/>
    <n v="1328.9277550000002"/>
    <n v="894.96410534999995"/>
    <m/>
    <n v="653.40000000000009"/>
    <n v="45.825095000000005"/>
    <x v="0"/>
    <n v="5682.31178"/>
    <x v="54"/>
    <n v="19063.239519999999"/>
  </r>
  <r>
    <s v="DMM001"/>
    <s v="Vice Chancellor, Educ Svcs"/>
    <s v="@00002848"/>
    <s v="Means, John M."/>
    <s v="M"/>
    <n v="7"/>
    <s v="M2"/>
    <s v="A"/>
    <n v="1"/>
    <n v="100"/>
    <n v="1"/>
    <x v="1"/>
    <x v="24"/>
    <x v="0"/>
    <x v="4"/>
    <s v="679000"/>
    <m/>
    <m/>
    <n v="1"/>
    <n v="190724.92"/>
    <n v="190724.92"/>
    <n v="68170.272395800013"/>
    <n v="258895.19239580003"/>
    <n v="223.2"/>
    <n v="85.8"/>
    <n v="16128"/>
    <n v="1344.6"/>
    <n v="420"/>
    <n v="3738.2084320000004"/>
    <m/>
    <n v="2765.5113400000005"/>
    <n v="1862.4288438000001"/>
    <m/>
    <n v="653.40000000000009"/>
    <n v="95.362460000000013"/>
    <x v="3"/>
    <n v="8239.7999999999993"/>
    <x v="4"/>
    <n v="0"/>
  </r>
  <r>
    <s v="DMM004"/>
    <s v="Chancellor"/>
    <s v="@00004268"/>
    <s v="Burke, Thomas"/>
    <m/>
    <m/>
    <m/>
    <s v="A"/>
    <n v="1"/>
    <n v="100"/>
    <n v="1"/>
    <x v="1"/>
    <x v="27"/>
    <x v="8"/>
    <x v="5"/>
    <n v="660010"/>
    <m/>
    <m/>
    <n v="0.9"/>
    <n v="278910"/>
    <n v="251019"/>
    <n v="102416.86793499999"/>
    <n v="353435.86793499999"/>
    <n v="200.88"/>
    <n v="77.22"/>
    <n v="14515.2"/>
    <n v="1210.1399999999999"/>
    <m/>
    <n v="4919.9723999999997"/>
    <m/>
    <n v="3639.7755000000002"/>
    <n v="2451.2005349999999"/>
    <n v="15061.14"/>
    <n v="588.06000000000006"/>
    <n v="125.5095"/>
    <x v="0"/>
    <n v="7415.82"/>
    <x v="55"/>
    <n v="52211.951999999997"/>
  </r>
  <r>
    <s v="DMM004"/>
    <s v="Chancellor"/>
    <s v="@00004268"/>
    <s v="Burke, Thomas"/>
    <m/>
    <m/>
    <m/>
    <s v="A"/>
    <n v="1"/>
    <n v="100"/>
    <n v="1"/>
    <x v="1"/>
    <x v="27"/>
    <x v="8"/>
    <x v="5"/>
    <n v="711001"/>
    <m/>
    <m/>
    <n v="0.1"/>
    <n v="278910"/>
    <n v="27891"/>
    <n v="11379.654215"/>
    <n v="39270.654215000002"/>
    <n v="22.32"/>
    <n v="8.58"/>
    <n v="1612.8000000000002"/>
    <n v="134.46"/>
    <m/>
    <n v="546.66359999999997"/>
    <m/>
    <n v="404.41950000000003"/>
    <n v="272.355615"/>
    <n v="1673.46"/>
    <n v="65.340000000000018"/>
    <n v="13.945500000000001"/>
    <x v="0"/>
    <n v="823.98"/>
    <x v="56"/>
    <n v="5801.3279999999995"/>
  </r>
  <r>
    <s v="DMM027"/>
    <s v="Assoc Vice Chan -Comm,Econ,WF"/>
    <s v="@00003564"/>
    <s v="Collier, Cindy E."/>
    <s v="L"/>
    <n v="10"/>
    <s v="M1"/>
    <s v="A"/>
    <n v="1"/>
    <n v="100"/>
    <n v="1"/>
    <x v="0"/>
    <x v="0"/>
    <x v="0"/>
    <x v="4"/>
    <s v="684000"/>
    <m/>
    <m/>
    <n v="0.5"/>
    <n v="168330.64"/>
    <n v="84165.32"/>
    <n v="31463.664141800007"/>
    <n v="115628.98414180001"/>
    <n v="111.6"/>
    <n v="42.9"/>
    <n v="8064"/>
    <n v="672.3"/>
    <m/>
    <n v="1649.6402720000001"/>
    <m/>
    <n v="1220.3971400000003"/>
    <n v="821.8743498"/>
    <m/>
    <n v="326.70000000000005"/>
    <n v="42.082660000000004"/>
    <x v="4"/>
    <n v="4119.8999999999996"/>
    <x v="4"/>
    <n v="0"/>
  </r>
  <r>
    <s v="DMM027"/>
    <s v="Assoc Vice Chan -Comm,Econ,WF"/>
    <s v="@00003564"/>
    <s v="Collier, Cindy E."/>
    <s v="L"/>
    <n v="10"/>
    <s v="M1"/>
    <s v="A"/>
    <n v="1"/>
    <n v="100"/>
    <n v="1"/>
    <x v="1"/>
    <x v="1"/>
    <x v="0"/>
    <x v="4"/>
    <s v="679000"/>
    <m/>
    <m/>
    <n v="0.5"/>
    <n v="168330.64"/>
    <n v="84165.32"/>
    <n v="31463.664141800007"/>
    <n v="115628.98414180001"/>
    <n v="111.6"/>
    <n v="42.9"/>
    <n v="8064"/>
    <n v="672.3"/>
    <m/>
    <n v="1649.6402720000001"/>
    <m/>
    <n v="1220.3971400000003"/>
    <n v="821.8743498"/>
    <m/>
    <n v="326.70000000000005"/>
    <n v="42.082660000000004"/>
    <x v="4"/>
    <n v="4119.8999999999996"/>
    <x v="4"/>
    <n v="0"/>
  </r>
  <r>
    <s v="DMN003"/>
    <s v="Chief Financial Officer"/>
    <s v="@00380310"/>
    <s v="Martin, Deborah A."/>
    <s v="M"/>
    <n v="4"/>
    <s v="M2"/>
    <s v="A"/>
    <n v="0"/>
    <n v="100"/>
    <n v="1"/>
    <x v="1"/>
    <x v="28"/>
    <x v="9"/>
    <x v="2"/>
    <s v="672000"/>
    <m/>
    <m/>
    <n v="1"/>
    <n v="177107.05"/>
    <n v="177107.05"/>
    <n v="69422.243123249995"/>
    <n v="246529.29312324998"/>
    <n v="223.2"/>
    <n v="85.8"/>
    <n v="16128"/>
    <n v="1344.6"/>
    <m/>
    <n v="3471.2981799999998"/>
    <m/>
    <n v="2568.0522249999999"/>
    <n v="1729.4503432499998"/>
    <m/>
    <n v="653.40000000000009"/>
    <n v="88.553524999999993"/>
    <x v="0"/>
    <n v="8239.7999999999993"/>
    <x v="57"/>
    <n v="36838.266399999993"/>
  </r>
  <r>
    <s v="DMN004"/>
    <s v="Accounting Manager - BC"/>
    <s v="@00407862"/>
    <s v="Morales, Christine"/>
    <s v="G"/>
    <n v="11"/>
    <s v="M2"/>
    <s v="A"/>
    <n v="1"/>
    <n v="100"/>
    <n v="1"/>
    <x v="1"/>
    <x v="8"/>
    <x v="4"/>
    <x v="2"/>
    <s v="672000"/>
    <m/>
    <m/>
    <n v="1"/>
    <n v="109200.38"/>
    <n v="109200.38"/>
    <n v="51562.573278700002"/>
    <n v="160762.95327870001"/>
    <n v="223.2"/>
    <n v="85.8"/>
    <n v="16128"/>
    <n v="1344.6"/>
    <m/>
    <n v="2140.327448"/>
    <m/>
    <n v="1583.40551"/>
    <n v="1066.3417107"/>
    <m/>
    <n v="653.40000000000009"/>
    <n v="54.600190000000005"/>
    <x v="0"/>
    <n v="6770.4235600000002"/>
    <x v="58"/>
    <n v="22713.679039999999"/>
  </r>
  <r>
    <s v="DMN005"/>
    <s v="Dir, Accounting Services"/>
    <s v="@00567102"/>
    <s v="Feichter, Carlene L."/>
    <s v="K"/>
    <n v="8"/>
    <s v="M2"/>
    <s v="A"/>
    <n v="1"/>
    <n v="100"/>
    <n v="1"/>
    <x v="1"/>
    <x v="25"/>
    <x v="4"/>
    <x v="2"/>
    <s v="672000"/>
    <m/>
    <m/>
    <n v="1"/>
    <n v="138701.75"/>
    <n v="138701.75"/>
    <n v="60152.547888749992"/>
    <n v="198854.29788874998"/>
    <n v="223.2"/>
    <n v="85.8"/>
    <n v="16128"/>
    <n v="1344.6"/>
    <m/>
    <n v="2718.5542999999998"/>
    <m/>
    <n v="2011.175375"/>
    <n v="1354.4225887499999"/>
    <m/>
    <n v="653.40000000000009"/>
    <n v="69.350875000000002"/>
    <x v="0"/>
    <n v="8239.7999999999993"/>
    <x v="59"/>
    <n v="28849.964"/>
  </r>
  <r>
    <s v="DMN012"/>
    <s v="Vice Chancellor, HR"/>
    <s v="@00657590"/>
    <s v="Davis, Tonya K."/>
    <s v="M"/>
    <n v="7"/>
    <s v="M2"/>
    <s v="A"/>
    <n v="1"/>
    <n v="100"/>
    <n v="1"/>
    <x v="1"/>
    <x v="4"/>
    <x v="2"/>
    <x v="2"/>
    <s v="673000"/>
    <m/>
    <m/>
    <n v="1"/>
    <n v="190724.92"/>
    <n v="190724.92"/>
    <n v="72709.120315799999"/>
    <n v="263434.0403158"/>
    <n v="223.2"/>
    <n v="85.8"/>
    <n v="16128"/>
    <n v="1344.6"/>
    <m/>
    <n v="3738.2084320000004"/>
    <m/>
    <n v="2765.5113400000005"/>
    <n v="1862.4288438000001"/>
    <m/>
    <n v="653.40000000000009"/>
    <n v="95.362460000000013"/>
    <x v="0"/>
    <n v="8239.7999999999993"/>
    <x v="60"/>
    <n v="39670.783360000001"/>
  </r>
  <r>
    <s v="DMN016"/>
    <s v="Dir, Research Analysis &amp; Rptg"/>
    <s v="@00680314"/>
    <s v="Ngo, Quan M."/>
    <s v="K"/>
    <n v="2"/>
    <s v="M2"/>
    <s v="A"/>
    <n v="0"/>
    <n v="100"/>
    <n v="1"/>
    <x v="1"/>
    <x v="16"/>
    <x v="5"/>
    <x v="2"/>
    <s v="679000"/>
    <m/>
    <m/>
    <n v="1"/>
    <n v="119602.08"/>
    <n v="119602.08"/>
    <n v="54718.0849992"/>
    <n v="174320.1649992"/>
    <n v="223.2"/>
    <n v="85.8"/>
    <n v="16128"/>
    <n v="1344.6"/>
    <m/>
    <n v="2344.2007680000002"/>
    <m/>
    <n v="1734.2301600000001"/>
    <n v="1167.9143111999999"/>
    <m/>
    <n v="653.40000000000009"/>
    <n v="59.80104"/>
    <x v="0"/>
    <n v="7415.3289599999998"/>
    <x v="61"/>
    <n v="24877.232639999998"/>
  </r>
  <r>
    <s v="DMN018"/>
    <s v="Payroll Manager"/>
    <s v="@00003678"/>
    <s v="McAbee, Kimberly D."/>
    <s v="G"/>
    <n v="5"/>
    <s v="M2"/>
    <s v="A"/>
    <n v="1"/>
    <n v="100"/>
    <n v="1"/>
    <x v="1"/>
    <x v="22"/>
    <x v="2"/>
    <x v="2"/>
    <s v="673000"/>
    <m/>
    <m/>
    <n v="1"/>
    <n v="94163.15"/>
    <n v="94163.15"/>
    <n v="47000.803999750002"/>
    <n v="141163.95399975"/>
    <n v="223.2"/>
    <n v="85.8"/>
    <n v="16128"/>
    <n v="1344.6"/>
    <m/>
    <n v="1845.5977399999999"/>
    <m/>
    <n v="1365.365675"/>
    <n v="919.5031597499999"/>
    <m/>
    <n v="653.40000000000009"/>
    <n v="47.081575000000001"/>
    <x v="0"/>
    <n v="5838.1152999999995"/>
    <x v="62"/>
    <n v="19585.935199999996"/>
  </r>
  <r>
    <s v="DMN019"/>
    <s v="College HR Manager-BC"/>
    <s v="@00229958"/>
    <s v="Rhoades, Dena R."/>
    <s v="G"/>
    <n v="9"/>
    <s v="M2"/>
    <s v="A"/>
    <n v="1"/>
    <n v="100"/>
    <n v="1"/>
    <x v="1"/>
    <x v="15"/>
    <x v="2"/>
    <x v="2"/>
    <s v="673000"/>
    <m/>
    <m/>
    <n v="1"/>
    <n v="103938.5"/>
    <n v="103938.5"/>
    <n v="49966.303052499999"/>
    <n v="153904.80305250001"/>
    <n v="223.2"/>
    <n v="85.8"/>
    <n v="16128"/>
    <n v="1344.6"/>
    <m/>
    <n v="2037.1946"/>
    <m/>
    <n v="1507.10825"/>
    <n v="1014.9594524999999"/>
    <m/>
    <n v="653.40000000000009"/>
    <n v="51.969250000000002"/>
    <x v="0"/>
    <n v="6444.1869999999999"/>
    <x v="63"/>
    <n v="21619.207999999999"/>
  </r>
  <r>
    <s v="DMN020"/>
    <s v="College HR Manager-PC"/>
    <s v="@00025056"/>
    <s v="VanDerHorst, Anne M."/>
    <s v="G"/>
    <n v="9"/>
    <s v="M2"/>
    <s v="A"/>
    <n v="1"/>
    <n v="100"/>
    <n v="1"/>
    <x v="1"/>
    <x v="14"/>
    <x v="2"/>
    <x v="2"/>
    <s v="673000"/>
    <m/>
    <m/>
    <n v="1"/>
    <n v="103938.5"/>
    <n v="103938.5"/>
    <n v="49966.303052499999"/>
    <n v="153904.80305250001"/>
    <n v="223.2"/>
    <n v="85.8"/>
    <n v="16128"/>
    <n v="1344.6"/>
    <m/>
    <n v="2037.1946"/>
    <m/>
    <n v="1507.10825"/>
    <n v="1014.9594524999999"/>
    <m/>
    <n v="653.40000000000009"/>
    <n v="51.969250000000002"/>
    <x v="0"/>
    <n v="6444.1869999999999"/>
    <x v="63"/>
    <n v="21619.207999999999"/>
  </r>
  <r>
    <s v="DMN021"/>
    <s v="Construction Project Manager"/>
    <s v="@00410497"/>
    <s v="DeRosa, Joseph J."/>
    <s v="G"/>
    <n v="11"/>
    <s v="M2"/>
    <s v="A"/>
    <n v="1"/>
    <n v="100"/>
    <n v="1"/>
    <x v="4"/>
    <x v="17"/>
    <x v="6"/>
    <x v="2"/>
    <s v="711001"/>
    <m/>
    <m/>
    <n v="0.2"/>
    <n v="109200.38"/>
    <n v="21840.076000000001"/>
    <n v="11212.51465574"/>
    <n v="33052.590655740001"/>
    <n v="44.64"/>
    <n v="17.16"/>
    <n v="3225.6000000000004"/>
    <n v="268.92"/>
    <n v="900"/>
    <n v="428.06548959999998"/>
    <m/>
    <n v="316.68110200000001"/>
    <n v="213.26834213999999"/>
    <m/>
    <n v="130.68000000000004"/>
    <n v="10.920038"/>
    <x v="0"/>
    <n v="1354.0847120000001"/>
    <x v="64"/>
    <n v="4542.7358080000004"/>
  </r>
  <r>
    <s v="DMN021"/>
    <s v="Construction Project Manager"/>
    <s v="@00410497"/>
    <s v="DeRosa, Joseph J."/>
    <s v="G"/>
    <n v="11"/>
    <s v="M2"/>
    <s v="A"/>
    <n v="1"/>
    <n v="100"/>
    <n v="1"/>
    <x v="5"/>
    <x v="17"/>
    <x v="6"/>
    <x v="2"/>
    <s v="711001"/>
    <m/>
    <m/>
    <n v="0.8"/>
    <n v="109200.38"/>
    <n v="87360.304000000004"/>
    <n v="41250.058622960001"/>
    <n v="128610.36262296"/>
    <n v="178.56"/>
    <n v="68.64"/>
    <n v="12902.400000000001"/>
    <n v="1075.68"/>
    <m/>
    <n v="1712.2619583999999"/>
    <m/>
    <n v="1266.724408"/>
    <n v="853.07336855999995"/>
    <m/>
    <n v="522.72000000000014"/>
    <n v="43.680152"/>
    <x v="0"/>
    <n v="5416.3388480000003"/>
    <x v="65"/>
    <n v="18170.943232000001"/>
  </r>
  <r>
    <s v="DMN022"/>
    <s v="Building Facility Manager"/>
    <s v="@00241649"/>
    <s v="Birdwell, Don C."/>
    <s v="E"/>
    <n v="5"/>
    <s v="M2"/>
    <s v="A"/>
    <n v="1"/>
    <n v="100"/>
    <n v="1"/>
    <x v="1"/>
    <x v="2"/>
    <x v="1"/>
    <x v="2"/>
    <s v="651000"/>
    <m/>
    <m/>
    <n v="1"/>
    <n v="79029.679999999993"/>
    <n v="79029.679999999993"/>
    <n v="42409.838873199995"/>
    <n v="121439.5188732"/>
    <n v="223.2"/>
    <n v="85.8"/>
    <n v="16128"/>
    <n v="1344.6"/>
    <m/>
    <n v="1548.9817279999997"/>
    <m/>
    <n v="1145.9303600000001"/>
    <n v="771.72482519999983"/>
    <m/>
    <n v="653.40000000000009"/>
    <n v="39.51484"/>
    <x v="0"/>
    <n v="4899.8401599999997"/>
    <x v="66"/>
    <n v="16438.173439999999"/>
  </r>
  <r>
    <s v="DMN024"/>
    <s v="College HR Manager-CC"/>
    <s v="@00098174"/>
    <s v="Hess, Resa H."/>
    <s v="G"/>
    <n v="9"/>
    <s v="M2"/>
    <s v="A"/>
    <n v="1"/>
    <n v="100"/>
    <n v="1"/>
    <x v="1"/>
    <x v="18"/>
    <x v="2"/>
    <x v="2"/>
    <s v="673000"/>
    <m/>
    <m/>
    <n v="1"/>
    <n v="103938.5"/>
    <n v="103938.5"/>
    <n v="49966.303052499999"/>
    <n v="153904.80305250001"/>
    <n v="223.2"/>
    <n v="85.8"/>
    <n v="16128"/>
    <n v="1344.6"/>
    <m/>
    <n v="2037.1946"/>
    <m/>
    <n v="1507.10825"/>
    <n v="1014.9594524999999"/>
    <m/>
    <n v="653.40000000000009"/>
    <n v="51.969250000000002"/>
    <x v="0"/>
    <n v="6444.1869999999999"/>
    <x v="63"/>
    <n v="21619.207999999999"/>
  </r>
  <r>
    <s v="DMN028"/>
    <s v="Accounting Manager - CC"/>
    <s v="@00058074"/>
    <s v="Rock, Rebecca L."/>
    <s v="G"/>
    <n v="4"/>
    <s v="M2"/>
    <s v="A"/>
    <n v="1"/>
    <n v="100"/>
    <n v="1"/>
    <x v="1"/>
    <x v="19"/>
    <x v="4"/>
    <x v="2"/>
    <s v="672000"/>
    <m/>
    <m/>
    <n v="1"/>
    <n v="91866.48"/>
    <n v="91866.48"/>
    <n v="46304.074705200001"/>
    <n v="138170.55470519999"/>
    <n v="223.2"/>
    <n v="85.8"/>
    <n v="16128"/>
    <n v="1344.6"/>
    <m/>
    <n v="1800.5830079999998"/>
    <m/>
    <n v="1332.06396"/>
    <n v="897.07617719999985"/>
    <m/>
    <n v="653.40000000000009"/>
    <n v="45.933239999999998"/>
    <x v="0"/>
    <n v="5695.7217599999994"/>
    <x v="67"/>
    <n v="19108.22784"/>
  </r>
  <r>
    <s v="DMN029"/>
    <s v="Accounting Manager"/>
    <s v="@00671844"/>
    <s v="Blakemore, Tracy C."/>
    <s v="G"/>
    <n v="6"/>
    <s v="M2"/>
    <s v="A"/>
    <n v="1"/>
    <n v="100"/>
    <n v="1"/>
    <x v="1"/>
    <x v="11"/>
    <x v="4"/>
    <x v="2"/>
    <s v="672000"/>
    <m/>
    <m/>
    <n v="1"/>
    <n v="96517.23"/>
    <n v="96517.23"/>
    <n v="47714.949478950002"/>
    <n v="144232.17947894998"/>
    <n v="223.2"/>
    <n v="85.8"/>
    <n v="16128"/>
    <n v="1344.6"/>
    <m/>
    <n v="1891.7377079999999"/>
    <m/>
    <n v="1399.4998350000001"/>
    <n v="942.49075094999989"/>
    <m/>
    <n v="653.40000000000009"/>
    <n v="48.258614999999999"/>
    <x v="0"/>
    <n v="5984.06826"/>
    <x v="68"/>
    <n v="20075.583839999999"/>
  </r>
  <r>
    <s v="DMN030"/>
    <s v="Accounting Manager - PC"/>
    <s v="@00117529"/>
    <s v="Huckabay, Sonia M."/>
    <s v="G"/>
    <n v="11"/>
    <s v="M2"/>
    <s v="A"/>
    <n v="1"/>
    <n v="100"/>
    <n v="1"/>
    <x v="1"/>
    <x v="9"/>
    <x v="4"/>
    <x v="2"/>
    <s v="672000"/>
    <m/>
    <m/>
    <n v="1"/>
    <n v="109200.38"/>
    <n v="109200.38"/>
    <n v="51562.573278700002"/>
    <n v="160762.95327870001"/>
    <n v="223.2"/>
    <n v="85.8"/>
    <n v="16128"/>
    <n v="1344.6"/>
    <m/>
    <n v="2140.327448"/>
    <m/>
    <n v="1583.40551"/>
    <n v="1066.3417107"/>
    <m/>
    <n v="653.40000000000009"/>
    <n v="54.600190000000005"/>
    <x v="0"/>
    <n v="6770.4235600000002"/>
    <x v="58"/>
    <n v="22713.679039999999"/>
  </r>
  <r>
    <s v="DMN033"/>
    <s v="Construction Project Manager"/>
    <s v="@00020504"/>
    <s v="Reed, Daniel W."/>
    <s v="G"/>
    <n v="11"/>
    <s v="M2"/>
    <s v="A"/>
    <n v="1"/>
    <n v="100"/>
    <n v="1"/>
    <x v="5"/>
    <x v="17"/>
    <x v="6"/>
    <x v="2"/>
    <s v="713000"/>
    <m/>
    <m/>
    <n v="0.8"/>
    <n v="109200.38"/>
    <n v="87360.304000000004"/>
    <n v="42150.058622960001"/>
    <n v="129510.36262296"/>
    <n v="178.56"/>
    <n v="68.64"/>
    <n v="12902.400000000001"/>
    <n v="1075.68"/>
    <n v="900"/>
    <n v="1712.2619583999999"/>
    <m/>
    <n v="1266.724408"/>
    <n v="853.07336855999995"/>
    <m/>
    <n v="522.72000000000014"/>
    <n v="43.680152"/>
    <x v="0"/>
    <n v="5416.3388480000003"/>
    <x v="65"/>
    <n v="18170.943232000001"/>
  </r>
  <r>
    <s v="DMN033"/>
    <s v="Construction Project Manager"/>
    <s v="@00020504"/>
    <s v="Reed, Daniel W."/>
    <s v="G"/>
    <n v="11"/>
    <s v="M2"/>
    <s v="A"/>
    <n v="1"/>
    <n v="100"/>
    <n v="1"/>
    <x v="4"/>
    <x v="17"/>
    <x v="6"/>
    <x v="2"/>
    <s v="713000"/>
    <m/>
    <m/>
    <n v="0.2"/>
    <n v="109200.38"/>
    <n v="21840.076000000001"/>
    <n v="10312.51465574"/>
    <n v="32152.590655740001"/>
    <n v="44.64"/>
    <n v="17.16"/>
    <n v="3225.6000000000004"/>
    <n v="268.92"/>
    <m/>
    <n v="428.06548959999998"/>
    <m/>
    <n v="316.68110200000001"/>
    <n v="213.26834213999999"/>
    <m/>
    <n v="130.68000000000004"/>
    <n v="10.920038"/>
    <x v="0"/>
    <n v="1354.0847120000001"/>
    <x v="64"/>
    <n v="4542.7358080000004"/>
  </r>
  <r>
    <s v="DMN034"/>
    <s v="Dir_Grants_Resources Dev"/>
    <s v="@00648365"/>
    <s v="Miller-Galaz, Michelle"/>
    <s v="I"/>
    <n v="4"/>
    <s v="M2"/>
    <s v="A"/>
    <n v="1"/>
    <n v="100"/>
    <n v="1"/>
    <x v="1"/>
    <x v="24"/>
    <x v="0"/>
    <x v="2"/>
    <s v="679000"/>
    <m/>
    <m/>
    <n v="1"/>
    <n v="110601.4"/>
    <n v="110601.4"/>
    <n v="51987.593711000001"/>
    <n v="162588.99371099999"/>
    <n v="223.2"/>
    <n v="85.8"/>
    <n v="16128"/>
    <n v="1344.6"/>
    <m/>
    <n v="2167.7874399999996"/>
    <m/>
    <n v="1603.7203"/>
    <n v="1080.0226709999999"/>
    <m/>
    <n v="653.40000000000009"/>
    <n v="55.300699999999999"/>
    <x v="0"/>
    <n v="6857.2867999999999"/>
    <x v="69"/>
    <n v="23005.091199999999"/>
  </r>
  <r>
    <s v="DMN036"/>
    <s v="Dir, Bus Entrepreneurship Cnt"/>
    <m/>
    <m/>
    <m/>
    <m/>
    <s v="M2"/>
    <s v="A"/>
    <n v="0"/>
    <m/>
    <m/>
    <x v="8"/>
    <x v="29"/>
    <x v="0"/>
    <x v="2"/>
    <s v="684000"/>
    <m/>
    <m/>
    <n v="1"/>
    <m/>
    <n v="0"/>
    <n v="0"/>
    <n v="0"/>
    <m/>
    <m/>
    <m/>
    <m/>
    <m/>
    <n v="0"/>
    <m/>
    <n v="0"/>
    <n v="0"/>
    <m/>
    <n v="0"/>
    <n v="0"/>
    <x v="0"/>
    <n v="0"/>
    <x v="5"/>
    <n v="0"/>
  </r>
  <r>
    <s v="DMN038"/>
    <s v="Executive Assistant"/>
    <s v="@00511332"/>
    <s v="Hillard-Adams, Danielle K."/>
    <s v="F"/>
    <n v="10"/>
    <s v="M2"/>
    <s v="A"/>
    <n v="1"/>
    <n v="100"/>
    <n v="1"/>
    <x v="1"/>
    <x v="2"/>
    <x v="1"/>
    <x v="2"/>
    <s v="660010"/>
    <m/>
    <m/>
    <n v="1"/>
    <n v="102217.52"/>
    <n v="102217.52"/>
    <n v="49444.217954799999"/>
    <n v="151661.73795480002"/>
    <n v="223.2"/>
    <n v="85.8"/>
    <n v="16128"/>
    <n v="1344.6"/>
    <m/>
    <n v="2003.4633920000001"/>
    <m/>
    <n v="1482.1540400000001"/>
    <n v="998.15408279999997"/>
    <m/>
    <n v="653.40000000000009"/>
    <n v="51.108760000000004"/>
    <x v="0"/>
    <n v="6337.4862400000002"/>
    <x v="70"/>
    <n v="21261.244159999998"/>
  </r>
  <r>
    <s v="DMN039"/>
    <s v="General Counsel"/>
    <s v="@00545453"/>
    <s v="Hine, Christopher W."/>
    <s v="M"/>
    <n v="10"/>
    <s v="M2"/>
    <s v="A"/>
    <n v="1"/>
    <n v="100"/>
    <n v="1"/>
    <x v="1"/>
    <x v="26"/>
    <x v="7"/>
    <x v="2"/>
    <s v="660030"/>
    <m/>
    <m/>
    <n v="1"/>
    <n v="205389.88"/>
    <n v="205389.88"/>
    <n v="76248.728386200004"/>
    <n v="281638.60838620004"/>
    <n v="223.2"/>
    <n v="85.8"/>
    <n v="16128"/>
    <n v="1344.6"/>
    <m/>
    <n v="4025.6416479999998"/>
    <m/>
    <n v="2978.15326"/>
    <n v="2005.6321782"/>
    <m/>
    <n v="653.40000000000009"/>
    <n v="102.69494"/>
    <x v="0"/>
    <n v="8239.7999999999993"/>
    <x v="71"/>
    <n v="42721.09504"/>
  </r>
  <r>
    <s v="DMN041"/>
    <s v="Construction Project Manager"/>
    <s v="@00622576"/>
    <s v="Hernandez, Nicholas"/>
    <s v="G"/>
    <n v="12"/>
    <s v="M2"/>
    <s v="A"/>
    <n v="1"/>
    <n v="100"/>
    <n v="1"/>
    <x v="4"/>
    <x v="17"/>
    <x v="6"/>
    <x v="2"/>
    <s v="711001"/>
    <m/>
    <m/>
    <n v="0.2"/>
    <n v="111930.39"/>
    <n v="22386.078000000001"/>
    <n v="11378.152552470001"/>
    <n v="33764.230552470006"/>
    <n v="44.64"/>
    <n v="17.16"/>
    <n v="3225.6000000000004"/>
    <n v="268.92"/>
    <n v="900"/>
    <n v="438.76712880000002"/>
    <m/>
    <n v="324.59813100000002"/>
    <n v="218.60005167"/>
    <m/>
    <n v="130.68000000000004"/>
    <n v="11.193039000000001"/>
    <x v="0"/>
    <n v="1387.9368360000001"/>
    <x v="72"/>
    <n v="4656.3042240000004"/>
  </r>
  <r>
    <s v="DMN041"/>
    <s v="Construction Project Manager"/>
    <s v="@00622576"/>
    <s v="Hernandez, Nicholas"/>
    <s v="G"/>
    <n v="12"/>
    <s v="M2"/>
    <s v="A"/>
    <n v="1"/>
    <n v="100"/>
    <n v="1"/>
    <x v="5"/>
    <x v="17"/>
    <x v="6"/>
    <x v="2"/>
    <s v="711001"/>
    <m/>
    <m/>
    <n v="0.8"/>
    <n v="111930.39"/>
    <n v="89544.312000000005"/>
    <n v="41912.610209880004"/>
    <n v="131456.92220988002"/>
    <n v="178.56"/>
    <n v="68.64"/>
    <n v="12902.400000000001"/>
    <n v="1075.68"/>
    <m/>
    <n v="1755.0685152000001"/>
    <m/>
    <n v="1298.3925240000001"/>
    <n v="874.40020668"/>
    <m/>
    <n v="522.72000000000014"/>
    <n v="44.772156000000003"/>
    <x v="0"/>
    <n v="5551.7473440000003"/>
    <x v="73"/>
    <n v="18625.216896000002"/>
  </r>
  <r>
    <s v="DMN042"/>
    <s v="IT Customer Support Op Manager"/>
    <s v="@00658448"/>
    <s v="Mondragon, Hernando"/>
    <s v="G"/>
    <n v="3"/>
    <s v="M2"/>
    <s v="A"/>
    <n v="1"/>
    <n v="100"/>
    <n v="1"/>
    <x v="1"/>
    <x v="6"/>
    <x v="3"/>
    <x v="2"/>
    <s v="678000"/>
    <m/>
    <m/>
    <n v="1"/>
    <n v="89625.84"/>
    <n v="89625.84"/>
    <n v="45624.342951600003"/>
    <n v="135250.1829516"/>
    <n v="223.2"/>
    <n v="85.8"/>
    <n v="16128"/>
    <n v="1344.6"/>
    <m/>
    <n v="1756.6664639999999"/>
    <m/>
    <n v="1299.5746799999999"/>
    <n v="875.1963275999999"/>
    <m/>
    <n v="653.40000000000009"/>
    <n v="44.812919999999998"/>
    <x v="0"/>
    <n v="5556.8020799999995"/>
    <x v="74"/>
    <n v="18642.174719999999"/>
  </r>
  <r>
    <s v="DMN043"/>
    <s v="Director, Clean Energy Center"/>
    <s v="@00412898"/>
    <s v="Teasdale, David G."/>
    <s v="G"/>
    <n v="12"/>
    <s v="M2"/>
    <s v="A"/>
    <n v="1"/>
    <n v="100"/>
    <n v="1"/>
    <x v="7"/>
    <x v="20"/>
    <x v="0"/>
    <x v="2"/>
    <s v="684000"/>
    <m/>
    <m/>
    <n v="0.5"/>
    <n v="111930.39"/>
    <n v="55965.195"/>
    <n v="26195.381381175001"/>
    <n v="82160.576381174993"/>
    <n v="111.6"/>
    <n v="42.9"/>
    <n v="8064"/>
    <n v="672.3"/>
    <m/>
    <n v="1096.9178219999999"/>
    <m/>
    <n v="811.49532750000003"/>
    <n v="546.50012917499998"/>
    <m/>
    <n v="326.70000000000005"/>
    <n v="27.982597500000001"/>
    <x v="0"/>
    <n v="3469.8420900000001"/>
    <x v="75"/>
    <n v="11640.760559999999"/>
  </r>
  <r>
    <s v="DMN043"/>
    <s v="Director, Clean Energy Center"/>
    <s v="@00412898"/>
    <s v="Teasdale, David G."/>
    <s v="G"/>
    <n v="12"/>
    <s v="M2"/>
    <s v="A"/>
    <n v="1"/>
    <n v="100"/>
    <n v="1"/>
    <x v="3"/>
    <x v="5"/>
    <x v="0"/>
    <x v="2"/>
    <s v="684000"/>
    <m/>
    <m/>
    <n v="0.5"/>
    <n v="111930.39"/>
    <n v="55965.195"/>
    <n v="26195.381381175001"/>
    <n v="82160.576381174993"/>
    <n v="111.6"/>
    <n v="42.9"/>
    <n v="8064"/>
    <n v="672.3"/>
    <m/>
    <n v="1096.9178219999999"/>
    <m/>
    <n v="811.49532750000003"/>
    <n v="546.50012917499998"/>
    <m/>
    <n v="326.70000000000005"/>
    <n v="27.982597500000001"/>
    <x v="0"/>
    <n v="3469.8420900000001"/>
    <x v="75"/>
    <n v="11640.760559999999"/>
  </r>
  <r>
    <s v="DMN051"/>
    <s v="Assoc Vice Chan, Const &amp; Facil"/>
    <s v="@00205464"/>
    <s v="Mittlestead, Eric J."/>
    <s v="L"/>
    <n v="12"/>
    <s v="M2"/>
    <s v="A"/>
    <n v="1"/>
    <n v="100"/>
    <n v="1"/>
    <x v="5"/>
    <x v="17"/>
    <x v="6"/>
    <x v="2"/>
    <s v="711001"/>
    <m/>
    <m/>
    <n v="0.8"/>
    <n v="176852.38"/>
    <n v="141481.90400000001"/>
    <n v="56388.619758960005"/>
    <n v="197870.52375896001"/>
    <n v="178.56"/>
    <n v="68.64"/>
    <n v="12902.400000000001"/>
    <n v="1075.68"/>
    <n v="900"/>
    <n v="2773.0453184000003"/>
    <m/>
    <n v="2051.4876080000004"/>
    <n v="1381.57079256"/>
    <m/>
    <n v="522.72000000000014"/>
    <n v="70.740952000000007"/>
    <x v="0"/>
    <n v="6591.84"/>
    <x v="76"/>
    <n v="29428.236032000001"/>
  </r>
  <r>
    <s v="DMN051"/>
    <s v="Assoc Vice Chan, Const &amp; Facil"/>
    <s v="@00205464"/>
    <s v="Mittlestead, Eric J."/>
    <s v="L"/>
    <n v="12"/>
    <s v="M2"/>
    <s v="A"/>
    <n v="1"/>
    <n v="100"/>
    <n v="1"/>
    <x v="4"/>
    <x v="17"/>
    <x v="6"/>
    <x v="2"/>
    <s v="711001"/>
    <m/>
    <m/>
    <n v="0.2"/>
    <n v="176852.38"/>
    <n v="35370.476000000002"/>
    <n v="13872.154939740001"/>
    <n v="49242.630939740004"/>
    <n v="44.64"/>
    <n v="17.16"/>
    <n v="3225.6000000000004"/>
    <n v="268.92"/>
    <m/>
    <n v="693.26132960000007"/>
    <m/>
    <n v="512.87190200000009"/>
    <n v="345.39269813999999"/>
    <m/>
    <n v="130.68000000000004"/>
    <n v="17.685238000000002"/>
    <x v="0"/>
    <n v="1647.96"/>
    <x v="77"/>
    <n v="7357.0590080000002"/>
  </r>
  <r>
    <s v="DMN053"/>
    <s v="Exec Dir-Risk Assmnt &amp; Mgt"/>
    <s v="@00006644"/>
    <s v="Grubbs, Joseph E."/>
    <s v="J"/>
    <n v="5"/>
    <s v="M2"/>
    <s v="A"/>
    <n v="1"/>
    <n v="100"/>
    <n v="1"/>
    <x v="1"/>
    <x v="23"/>
    <x v="2"/>
    <x v="2"/>
    <s v="677050"/>
    <m/>
    <m/>
    <n v="1"/>
    <n v="121318.99"/>
    <n v="121318.99"/>
    <n v="55238.935401349998"/>
    <n v="176557.92540135002"/>
    <n v="223.2"/>
    <n v="85.8"/>
    <n v="16128"/>
    <n v="1344.6"/>
    <m/>
    <n v="2377.8522039999998"/>
    <m/>
    <n v="1759.1253550000001"/>
    <n v="1184.67993735"/>
    <m/>
    <n v="653.40000000000009"/>
    <n v="60.659495000000007"/>
    <x v="0"/>
    <n v="7521.7773800000004"/>
    <x v="78"/>
    <n v="25234.349920000001"/>
  </r>
  <r>
    <s v="DMN054"/>
    <s v="Director, IT security"/>
    <s v="@00627631"/>
    <s v="Alexander, Steven M."/>
    <s v="K"/>
    <n v="8"/>
    <s v="M2"/>
    <s v="A"/>
    <n v="1"/>
    <n v="100"/>
    <n v="1"/>
    <x v="1"/>
    <x v="12"/>
    <x v="3"/>
    <x v="2"/>
    <s v="678000"/>
    <m/>
    <m/>
    <n v="1"/>
    <n v="138701.75"/>
    <n v="138701.75"/>
    <n v="60152.547888749992"/>
    <n v="198854.29788874998"/>
    <n v="223.2"/>
    <n v="85.8"/>
    <n v="16128"/>
    <n v="1344.6"/>
    <m/>
    <n v="2718.5542999999998"/>
    <m/>
    <n v="2011.175375"/>
    <n v="1354.4225887499999"/>
    <m/>
    <n v="653.40000000000009"/>
    <n v="69.350875000000002"/>
    <x v="0"/>
    <n v="8239.7999999999993"/>
    <x v="59"/>
    <n v="28849.964"/>
  </r>
  <r>
    <s v="DMN055"/>
    <s v="Manager-IT Enterprise Projects"/>
    <m/>
    <m/>
    <m/>
    <m/>
    <s v="M2"/>
    <s v="A"/>
    <n v="0"/>
    <m/>
    <m/>
    <x v="1"/>
    <x v="30"/>
    <x v="10"/>
    <x v="2"/>
    <s v="678000"/>
    <m/>
    <m/>
    <n v="1"/>
    <m/>
    <n v="0"/>
    <n v="0"/>
    <n v="0"/>
    <m/>
    <m/>
    <m/>
    <m/>
    <m/>
    <n v="0"/>
    <m/>
    <n v="0"/>
    <n v="0"/>
    <m/>
    <n v="0"/>
    <n v="0"/>
    <x v="0"/>
    <n v="0"/>
    <x v="5"/>
    <n v="0"/>
  </r>
  <r>
    <s v="DMN056"/>
    <s v="Training Manager - COF"/>
    <s v="@00484050"/>
    <s v="Elliott, William"/>
    <s v="G"/>
    <n v="5"/>
    <s v="M2"/>
    <s v="A"/>
    <n v="1"/>
    <n v="100"/>
    <n v="1"/>
    <x v="3"/>
    <x v="5"/>
    <x v="0"/>
    <x v="2"/>
    <s v="684000"/>
    <m/>
    <m/>
    <n v="0.5"/>
    <n v="94163.15"/>
    <n v="47081.574999999997"/>
    <n v="23500.401999875001"/>
    <n v="70581.976999874998"/>
    <n v="111.6"/>
    <n v="42.9"/>
    <n v="8064"/>
    <n v="672.3"/>
    <m/>
    <n v="922.79886999999997"/>
    <m/>
    <n v="682.68283750000001"/>
    <n v="459.75157987499995"/>
    <m/>
    <n v="326.70000000000005"/>
    <n v="23.5407875"/>
    <x v="0"/>
    <n v="2919.0576499999997"/>
    <x v="79"/>
    <n v="9792.9675999999981"/>
  </r>
  <r>
    <s v="DMN056"/>
    <s v="Training Manager - COF"/>
    <s v="@00484050"/>
    <s v="Elliott, William"/>
    <s v="G"/>
    <n v="5"/>
    <s v="M2"/>
    <s v="A"/>
    <n v="1"/>
    <n v="100"/>
    <n v="1"/>
    <x v="7"/>
    <x v="20"/>
    <x v="0"/>
    <x v="2"/>
    <s v="684000"/>
    <m/>
    <m/>
    <n v="0.5"/>
    <n v="94163.15"/>
    <n v="47081.574999999997"/>
    <n v="23500.401999875001"/>
    <n v="70581.976999874998"/>
    <n v="111.6"/>
    <n v="42.9"/>
    <n v="8064"/>
    <n v="672.3"/>
    <m/>
    <n v="922.79886999999997"/>
    <m/>
    <n v="682.68283750000001"/>
    <n v="459.75157987499995"/>
    <m/>
    <n v="326.70000000000005"/>
    <n v="23.5407875"/>
    <x v="0"/>
    <n v="2919.0576499999997"/>
    <x v="79"/>
    <n v="9792.9675999999981"/>
  </r>
  <r>
    <s v="DMN058"/>
    <s v="Pgm Dir, Work Based Learning"/>
    <s v="@00074601"/>
    <s v="Baeza, Diane"/>
    <s v="G"/>
    <n v="6"/>
    <s v="M2"/>
    <s v="A"/>
    <n v="1"/>
    <n v="100"/>
    <n v="1"/>
    <x v="9"/>
    <x v="31"/>
    <x v="0"/>
    <x v="2"/>
    <s v="684000"/>
    <m/>
    <m/>
    <n v="1"/>
    <n v="96517.23"/>
    <n v="96517.23"/>
    <n v="47714.949478950002"/>
    <n v="144232.17947894998"/>
    <n v="223.2"/>
    <n v="85.8"/>
    <n v="16128"/>
    <n v="1344.6"/>
    <m/>
    <n v="1891.7377079999999"/>
    <m/>
    <n v="1399.4998350000001"/>
    <n v="942.49075094999989"/>
    <m/>
    <n v="653.40000000000009"/>
    <n v="48.258614999999999"/>
    <x v="0"/>
    <n v="5984.06826"/>
    <x v="68"/>
    <n v="20075.583839999999"/>
  </r>
  <r>
    <s v="DMN060"/>
    <s v="Pgm Dir, Adult Education"/>
    <s v="@00691290"/>
    <s v="Weldon, Thatcher G."/>
    <s v="G"/>
    <n v="2"/>
    <s v="M2"/>
    <s v="A"/>
    <n v="1"/>
    <n v="100"/>
    <n v="1"/>
    <x v="0"/>
    <x v="0"/>
    <x v="0"/>
    <x v="2"/>
    <s v="684000"/>
    <m/>
    <m/>
    <n v="1"/>
    <n v="87439.84"/>
    <n v="87439.84"/>
    <n v="44961.187061600001"/>
    <n v="132401.02706160001"/>
    <n v="223.2"/>
    <n v="85.8"/>
    <n v="16128"/>
    <n v="1344.6"/>
    <m/>
    <n v="1713.8208639999998"/>
    <m/>
    <n v="1267.8776800000001"/>
    <n v="853.85003759999995"/>
    <m/>
    <n v="653.40000000000009"/>
    <n v="43.719920000000002"/>
    <x v="0"/>
    <n v="5421.2700799999993"/>
    <x v="80"/>
    <n v="18187.486719999997"/>
  </r>
  <r>
    <s v="DMN062"/>
    <s v="Director, Programs &amp; Complianc"/>
    <s v="@00006798"/>
    <s v="Steele, Bonita"/>
    <s v="I"/>
    <n v="9"/>
    <s v="M2"/>
    <s v="A"/>
    <n v="1"/>
    <n v="100"/>
    <n v="1"/>
    <x v="1"/>
    <x v="32"/>
    <x v="0"/>
    <x v="2"/>
    <s v="679000"/>
    <m/>
    <m/>
    <n v="0.5"/>
    <n v="125135.33"/>
    <n v="62567.665000000001"/>
    <n v="28198.339692725"/>
    <n v="90766.004692724993"/>
    <n v="111.6"/>
    <n v="42.9"/>
    <n v="8064"/>
    <n v="672.3"/>
    <m/>
    <n v="1226.3262339999999"/>
    <m/>
    <n v="907.23114250000003"/>
    <n v="610.97324872499996"/>
    <m/>
    <n v="326.70000000000005"/>
    <n v="31.283832500000003"/>
    <x v="0"/>
    <n v="3879.1952299999998"/>
    <x v="81"/>
    <n v="13014.07432"/>
  </r>
  <r>
    <s v="DMN062"/>
    <s v="Director, Programs &amp; Complianc"/>
    <s v="@00006798"/>
    <s v="Steele, Bonita"/>
    <s v="I"/>
    <n v="9"/>
    <s v="M2"/>
    <s v="A"/>
    <n v="1"/>
    <n v="100"/>
    <n v="1"/>
    <x v="10"/>
    <x v="32"/>
    <x v="0"/>
    <x v="2"/>
    <s v="684000"/>
    <m/>
    <m/>
    <n v="0.5"/>
    <n v="125135.33"/>
    <n v="62567.665000000001"/>
    <n v="28198.339692725"/>
    <n v="90766.004692724993"/>
    <n v="111.6"/>
    <n v="42.9"/>
    <n v="8064"/>
    <n v="672.3"/>
    <m/>
    <n v="1226.3262339999999"/>
    <m/>
    <n v="907.23114250000003"/>
    <n v="610.97324872499996"/>
    <m/>
    <n v="326.70000000000005"/>
    <n v="31.283832500000003"/>
    <x v="0"/>
    <n v="3879.1952299999998"/>
    <x v="81"/>
    <n v="13014.07432"/>
  </r>
  <r>
    <s v="DMN063"/>
    <s v="Director, Enterprise Applctns"/>
    <s v="@00265950"/>
    <s v="Barnett, David R."/>
    <s v="I"/>
    <n v="12"/>
    <s v="M2"/>
    <s v="A"/>
    <n v="1"/>
    <n v="100"/>
    <n v="1"/>
    <x v="1"/>
    <x v="7"/>
    <x v="3"/>
    <x v="2"/>
    <s v="678000"/>
    <m/>
    <m/>
    <n v="1"/>
    <n v="134757.07"/>
    <n v="134757.07"/>
    <n v="59200.440200550001"/>
    <n v="193957.51020055002"/>
    <n v="223.2"/>
    <n v="85.8"/>
    <n v="16128"/>
    <n v="1344.6"/>
    <m/>
    <n v="2641.2385720000002"/>
    <m/>
    <n v="1953.9775150000003"/>
    <n v="1315.90278855"/>
    <m/>
    <n v="653.40000000000009"/>
    <n v="67.378534999999999"/>
    <x v="0"/>
    <n v="8239.7999999999993"/>
    <x v="82"/>
    <n v="28029.470560000002"/>
  </r>
  <r>
    <s v="DMN065"/>
    <s v="Chief Information Officer"/>
    <s v="@00630702"/>
    <s v="Moser, Gary"/>
    <s v="M"/>
    <n v="8"/>
    <s v="M2"/>
    <s v="A"/>
    <n v="1"/>
    <n v="100"/>
    <n v="1"/>
    <x v="1"/>
    <x v="13"/>
    <x v="3"/>
    <x v="2"/>
    <s v="678000"/>
    <m/>
    <m/>
    <n v="1"/>
    <n v="195493.05"/>
    <n v="195493.05"/>
    <n v="73859.980013249995"/>
    <n v="269353.03001324995"/>
    <n v="223.2"/>
    <n v="85.8"/>
    <n v="16128"/>
    <n v="1344.6"/>
    <m/>
    <n v="3831.6637799999999"/>
    <m/>
    <n v="2834.6492250000001"/>
    <n v="1908.9896332499998"/>
    <m/>
    <n v="653.40000000000009"/>
    <n v="97.746524999999991"/>
    <x v="0"/>
    <n v="8239.7999999999993"/>
    <x v="83"/>
    <n v="40662.554399999994"/>
  </r>
  <r>
    <s v="DMN066"/>
    <s v="Assoc Dir, Enterprise Applctns"/>
    <s v="@00357519"/>
    <s v="Kegley, Stephen L."/>
    <s v="H"/>
    <n v="9"/>
    <s v="M2"/>
    <s v="A"/>
    <n v="1"/>
    <n v="100"/>
    <n v="1"/>
    <x v="1"/>
    <x v="7"/>
    <x v="3"/>
    <x v="2"/>
    <s v="678000"/>
    <m/>
    <m/>
    <n v="1"/>
    <n v="114898.51"/>
    <n v="114898.51"/>
    <n v="53291.18648615"/>
    <n v="168189.69648615"/>
    <n v="223.2"/>
    <n v="85.8"/>
    <n v="16128"/>
    <n v="1344.6"/>
    <m/>
    <n v="2252.010796"/>
    <m/>
    <n v="1666.028395"/>
    <n v="1121.9839501499998"/>
    <m/>
    <n v="653.40000000000009"/>
    <n v="57.449255000000001"/>
    <x v="0"/>
    <n v="7123.7076199999992"/>
    <x v="84"/>
    <n v="23898.890079999997"/>
  </r>
  <r>
    <s v="DMN067"/>
    <s v="Director of IT Infrastructure"/>
    <s v="@00002837"/>
    <s v="Alvarado, Eddie D."/>
    <s v="I"/>
    <n v="12"/>
    <s v="M2"/>
    <s v="A"/>
    <n v="1"/>
    <n v="100"/>
    <n v="1"/>
    <x v="1"/>
    <x v="6"/>
    <x v="3"/>
    <x v="2"/>
    <s v="678000"/>
    <m/>
    <m/>
    <n v="1"/>
    <n v="134757.07"/>
    <n v="134757.07"/>
    <n v="59380.440200550001"/>
    <n v="194137.51020055002"/>
    <n v="223.2"/>
    <n v="85.8"/>
    <n v="16128"/>
    <n v="1344.6"/>
    <n v="180"/>
    <n v="2641.2385720000002"/>
    <m/>
    <n v="1953.9775150000003"/>
    <n v="1315.90278855"/>
    <m/>
    <n v="653.40000000000009"/>
    <n v="67.378534999999999"/>
    <x v="0"/>
    <n v="8239.7999999999993"/>
    <x v="82"/>
    <n v="28029.470560000002"/>
  </r>
  <r>
    <s v="DMN068"/>
    <s v="Construction Project Manager"/>
    <m/>
    <m/>
    <s v="G"/>
    <n v="1"/>
    <s v="M2"/>
    <s v="A"/>
    <n v="1"/>
    <m/>
    <m/>
    <x v="4"/>
    <x v="17"/>
    <x v="6"/>
    <x v="2"/>
    <s v="711001"/>
    <m/>
    <m/>
    <n v="0.2"/>
    <n v="85307.16"/>
    <n v="17061.432000000001"/>
    <n v="9762.8413186800026"/>
    <n v="26824.273318680003"/>
    <n v="44.64"/>
    <n v="17.16"/>
    <n v="3225.6000000000004"/>
    <n v="268.92"/>
    <n v="900"/>
    <n v="334.40406719999999"/>
    <m/>
    <n v="247.39076400000002"/>
    <n v="166.60488347999998"/>
    <m/>
    <n v="130.68000000000004"/>
    <n v="8.530716"/>
    <x v="0"/>
    <n v="1057.8087840000001"/>
    <x v="85"/>
    <n v="3548.7778560000002"/>
  </r>
  <r>
    <s v="DMN068"/>
    <s v="Construction Project Manager"/>
    <m/>
    <m/>
    <s v="G"/>
    <n v="1"/>
    <s v="M2"/>
    <s v="A"/>
    <n v="1"/>
    <m/>
    <m/>
    <x v="5"/>
    <x v="17"/>
    <x v="6"/>
    <x v="2"/>
    <s v="711001"/>
    <m/>
    <m/>
    <n v="0.8"/>
    <n v="85307.16"/>
    <n v="68245.728000000003"/>
    <n v="35451.36527472001"/>
    <n v="103697.09327472001"/>
    <n v="178.56"/>
    <n v="68.64"/>
    <n v="12902.400000000001"/>
    <n v="1075.68"/>
    <m/>
    <n v="1337.6162687999999"/>
    <m/>
    <n v="989.56305600000007"/>
    <n v="666.41953391999994"/>
    <m/>
    <n v="522.72000000000014"/>
    <n v="34.122864"/>
    <x v="0"/>
    <n v="4231.2351360000002"/>
    <x v="86"/>
    <n v="14195.111424000001"/>
  </r>
  <r>
    <s v="DMN070"/>
    <s v="Accounting Manager"/>
    <s v="@00025957"/>
    <s v="Jacob, Cathi S."/>
    <s v="G"/>
    <n v="4"/>
    <s v="M2"/>
    <s v="A"/>
    <n v="1"/>
    <n v="100"/>
    <n v="1"/>
    <x v="1"/>
    <x v="21"/>
    <x v="4"/>
    <x v="2"/>
    <s v="672000"/>
    <m/>
    <m/>
    <n v="1"/>
    <n v="91866.48"/>
    <n v="91866.48"/>
    <n v="46304.074705200001"/>
    <n v="138170.55470519999"/>
    <n v="223.2"/>
    <n v="85.8"/>
    <n v="16128"/>
    <n v="1344.6"/>
    <m/>
    <n v="1800.5830079999998"/>
    <m/>
    <n v="1332.06396"/>
    <n v="897.07617719999985"/>
    <m/>
    <n v="653.40000000000009"/>
    <n v="45.933239999999998"/>
    <x v="0"/>
    <n v="5695.7217599999994"/>
    <x v="67"/>
    <n v="19108.22784"/>
  </r>
  <r>
    <s v="DMR002"/>
    <s v="Classified Hourly"/>
    <s v="@00652806"/>
    <s v="Chrisman, Sawyer T"/>
    <s v="310"/>
    <n v="2"/>
    <s v="CK"/>
    <s v="A"/>
    <n v="0"/>
    <n v="100"/>
    <n v="1"/>
    <x v="1"/>
    <x v="33"/>
    <x v="8"/>
    <x v="6"/>
    <s v="660020"/>
    <s v="DTL001"/>
    <m/>
    <n v="1"/>
    <m/>
    <n v="0"/>
    <n v="0"/>
    <n v="0"/>
    <m/>
    <m/>
    <m/>
    <m/>
    <m/>
    <n v="0"/>
    <m/>
    <n v="0"/>
    <n v="0"/>
    <m/>
    <n v="0"/>
    <n v="0"/>
    <x v="0"/>
    <n v="0"/>
    <x v="4"/>
    <n v="0"/>
  </r>
  <r>
    <s v="DMT001"/>
    <s v="Board Member"/>
    <s v="@00077219"/>
    <s v="Agbalog, Romeo V."/>
    <m/>
    <m/>
    <s v="T0"/>
    <s v="A"/>
    <n v="1"/>
    <m/>
    <n v="1"/>
    <x v="1"/>
    <x v="33"/>
    <x v="8"/>
    <x v="7"/>
    <n v="660020"/>
    <m/>
    <m/>
    <n v="1"/>
    <n v="3600"/>
    <n v="3600"/>
    <n v="18110.153999999999"/>
    <n v="21710.153999999999"/>
    <n v="223.2"/>
    <n v="85.8"/>
    <n v="16128"/>
    <n v="1344.6"/>
    <m/>
    <n v="70.56"/>
    <n v="133.19999999999999"/>
    <n v="52.2"/>
    <n v="35.153999999999996"/>
    <m/>
    <n v="35.64"/>
    <n v="1.8"/>
    <x v="0"/>
    <m/>
    <x v="4"/>
    <m/>
  </r>
  <r>
    <s v="DMT003"/>
    <s v="Board Member"/>
    <s v="@00004076"/>
    <s v="Meek, Kay S."/>
    <m/>
    <m/>
    <s v="T0"/>
    <s v="A"/>
    <n v="1"/>
    <m/>
    <n v="1"/>
    <x v="1"/>
    <x v="33"/>
    <x v="8"/>
    <x v="7"/>
    <n v="660020"/>
    <m/>
    <m/>
    <n v="1"/>
    <n v="3600"/>
    <n v="3600"/>
    <n v="18110.153999999999"/>
    <n v="21710.153999999999"/>
    <n v="223.2"/>
    <n v="85.8"/>
    <n v="16128"/>
    <n v="1344.6"/>
    <m/>
    <n v="70.56"/>
    <n v="133.19999999999999"/>
    <n v="52.2"/>
    <n v="35.153999999999996"/>
    <m/>
    <n v="35.64"/>
    <n v="1.8"/>
    <x v="0"/>
    <m/>
    <x v="4"/>
    <m/>
  </r>
  <r>
    <s v="DMT004"/>
    <s v="Board Member"/>
    <s v="@00343762"/>
    <s v="Corkins, John S."/>
    <m/>
    <m/>
    <s v="T0"/>
    <s v="A"/>
    <n v="1"/>
    <m/>
    <n v="1"/>
    <x v="1"/>
    <x v="33"/>
    <x v="8"/>
    <x v="7"/>
    <n v="660020"/>
    <m/>
    <m/>
    <n v="1"/>
    <n v="3600"/>
    <n v="3600"/>
    <n v="18110.153999999999"/>
    <n v="21710.153999999999"/>
    <n v="223.2"/>
    <n v="85.8"/>
    <n v="16128"/>
    <n v="1344.6"/>
    <m/>
    <n v="70.56"/>
    <n v="133.19999999999999"/>
    <n v="52.2"/>
    <n v="35.153999999999996"/>
    <m/>
    <n v="35.64"/>
    <n v="1.8"/>
    <x v="0"/>
    <m/>
    <x v="4"/>
    <m/>
  </r>
  <r>
    <s v="DMT005"/>
    <s v="Board Member"/>
    <s v="@00002100"/>
    <s v="Gomez-Heitzberg, Nan"/>
    <m/>
    <m/>
    <s v="T0"/>
    <s v="A"/>
    <n v="1"/>
    <m/>
    <n v="1"/>
    <x v="1"/>
    <x v="33"/>
    <x v="8"/>
    <x v="7"/>
    <n v="660020"/>
    <m/>
    <m/>
    <n v="1"/>
    <n v="3600"/>
    <n v="3600"/>
    <n v="18110.153999999999"/>
    <n v="21710.153999999999"/>
    <n v="223.2"/>
    <n v="85.8"/>
    <n v="16128"/>
    <n v="1344.6"/>
    <m/>
    <n v="70.56"/>
    <n v="133.19999999999999"/>
    <n v="52.2"/>
    <n v="35.153999999999996"/>
    <m/>
    <n v="35.64"/>
    <n v="1.8"/>
    <x v="0"/>
    <m/>
    <x v="4"/>
    <m/>
  </r>
  <r>
    <s v="DMT006"/>
    <s v="Board Member"/>
    <s v="@00568705"/>
    <s v="Storch, Mark G."/>
    <m/>
    <m/>
    <s v="T0"/>
    <s v="A"/>
    <n v="1"/>
    <m/>
    <n v="1"/>
    <x v="1"/>
    <x v="33"/>
    <x v="8"/>
    <x v="7"/>
    <n v="660020"/>
    <m/>
    <m/>
    <n v="1"/>
    <n v="3600"/>
    <n v="3600"/>
    <n v="18110.153999999999"/>
    <n v="21710.153999999999"/>
    <n v="223.2"/>
    <n v="85.8"/>
    <n v="16128"/>
    <n v="1344.6"/>
    <m/>
    <n v="70.56"/>
    <n v="133.19999999999999"/>
    <n v="52.2"/>
    <n v="35.153999999999996"/>
    <m/>
    <n v="35.64"/>
    <n v="1.8"/>
    <x v="0"/>
    <m/>
    <x v="4"/>
    <m/>
  </r>
  <r>
    <s v="DMT007"/>
    <s v="Board Member"/>
    <s v="@00594135"/>
    <s v="Carter, Kyle"/>
    <m/>
    <m/>
    <s v="T0"/>
    <s v="A"/>
    <n v="1"/>
    <m/>
    <n v="1"/>
    <x v="1"/>
    <x v="33"/>
    <x v="8"/>
    <x v="7"/>
    <n v="660020"/>
    <m/>
    <m/>
    <n v="1"/>
    <n v="3600"/>
    <n v="3600"/>
    <n v="18110.153999999999"/>
    <n v="21710.153999999999"/>
    <n v="223.2"/>
    <n v="85.8"/>
    <n v="16128"/>
    <n v="1344.6"/>
    <m/>
    <n v="70.56"/>
    <n v="133.19999999999999"/>
    <n v="52.2"/>
    <n v="35.153999999999996"/>
    <m/>
    <n v="35.64"/>
    <n v="1.8"/>
    <x v="0"/>
    <m/>
    <x v="4"/>
    <m/>
  </r>
  <r>
    <s v="DMT008"/>
    <s v="Board Member"/>
    <s v="@00227451"/>
    <s v="Beebe, Dennis L."/>
    <m/>
    <m/>
    <s v="T0"/>
    <s v="A"/>
    <n v="1"/>
    <m/>
    <n v="1"/>
    <x v="1"/>
    <x v="33"/>
    <x v="8"/>
    <x v="7"/>
    <n v="660020"/>
    <m/>
    <m/>
    <n v="1"/>
    <n v="3600"/>
    <n v="3600"/>
    <n v="18110.153999999999"/>
    <n v="21710.153999999999"/>
    <n v="223.2"/>
    <n v="85.8"/>
    <n v="16128"/>
    <n v="1344.6"/>
    <m/>
    <n v="70.56"/>
    <n v="133.19999999999999"/>
    <n v="52.2"/>
    <n v="35.153999999999996"/>
    <m/>
    <n v="35.64"/>
    <n v="1.8"/>
    <x v="0"/>
    <m/>
    <x v="4"/>
    <m/>
  </r>
  <r>
    <s v="DSUB19"/>
    <s v="Classified Hourly-Substitute"/>
    <s v="@00000573"/>
    <s v="Hawley, Paulette J."/>
    <s v="310"/>
    <n v="0"/>
    <s v="CK"/>
    <s v="A"/>
    <n v="0"/>
    <n v="100"/>
    <n v="0"/>
    <x v="1"/>
    <x v="8"/>
    <x v="4"/>
    <x v="6"/>
    <n v="672000"/>
    <s v="DTL001"/>
    <m/>
    <n v="1"/>
    <m/>
    <n v="0"/>
    <n v="0"/>
    <n v="0"/>
    <m/>
    <m/>
    <m/>
    <m/>
    <m/>
    <n v="0"/>
    <m/>
    <n v="0"/>
    <n v="0"/>
    <m/>
    <n v="0"/>
    <n v="0"/>
    <x v="0"/>
    <n v="0"/>
    <x v="5"/>
    <n v="0"/>
  </r>
  <r>
    <s v="DTC015"/>
    <s v="Department Asst I - TEMP"/>
    <m/>
    <m/>
    <n v="320"/>
    <n v="1"/>
    <s v="CK"/>
    <s v="A"/>
    <n v="0"/>
    <m/>
    <m/>
    <x v="0"/>
    <x v="0"/>
    <x v="0"/>
    <x v="6"/>
    <s v="684000"/>
    <s v="DTL001"/>
    <m/>
    <n v="1"/>
    <m/>
    <n v="0"/>
    <n v="0"/>
    <n v="0"/>
    <m/>
    <m/>
    <m/>
    <m/>
    <m/>
    <n v="0"/>
    <m/>
    <n v="0"/>
    <n v="0"/>
    <m/>
    <n v="0"/>
    <n v="0"/>
    <x v="0"/>
    <n v="0"/>
    <x v="5"/>
    <n v="0"/>
  </r>
  <r>
    <s v="DTC017"/>
    <s v="Custodian I - TEMP"/>
    <m/>
    <m/>
    <n v="315"/>
    <n v="1"/>
    <s v="CK"/>
    <s v="A"/>
    <n v="0"/>
    <m/>
    <m/>
    <x v="1"/>
    <x v="2"/>
    <x v="1"/>
    <x v="6"/>
    <s v="653000"/>
    <s v="DTL001"/>
    <m/>
    <n v="1"/>
    <m/>
    <n v="0"/>
    <n v="0"/>
    <n v="0"/>
    <m/>
    <m/>
    <m/>
    <m/>
    <m/>
    <n v="0"/>
    <m/>
    <n v="0"/>
    <n v="0"/>
    <m/>
    <n v="0"/>
    <n v="0"/>
    <x v="0"/>
    <n v="0"/>
    <x v="5"/>
    <n v="0"/>
  </r>
  <r>
    <s v="DTC018"/>
    <s v="Department Assistant II - TEMP"/>
    <s v="@00456143"/>
    <s v="Zorrilla, Claribeth"/>
    <s v="350"/>
    <n v="1"/>
    <s v="CK"/>
    <s v="A"/>
    <n v="0"/>
    <n v="100"/>
    <n v="0"/>
    <x v="0"/>
    <x v="0"/>
    <x v="0"/>
    <x v="6"/>
    <n v="684000"/>
    <s v="DTL001"/>
    <m/>
    <n v="1"/>
    <m/>
    <n v="0"/>
    <n v="0"/>
    <n v="0"/>
    <m/>
    <m/>
    <m/>
    <m/>
    <m/>
    <n v="0"/>
    <m/>
    <n v="0"/>
    <n v="0"/>
    <m/>
    <n v="0"/>
    <n v="0"/>
    <x v="0"/>
    <n v="0"/>
    <x v="5"/>
    <n v="0"/>
  </r>
  <r>
    <s v="DTC042"/>
    <s v="Department Assistant III-temp"/>
    <s v="@00370396"/>
    <s v="Reyes Bonilla, Mayra A."/>
    <s v="380"/>
    <n v="1"/>
    <s v="CK"/>
    <s v="A"/>
    <n v="0"/>
    <n v="100"/>
    <n v="0"/>
    <x v="1"/>
    <x v="13"/>
    <x v="3"/>
    <x v="6"/>
    <n v="678000"/>
    <s v="DTL001"/>
    <m/>
    <n v="1"/>
    <m/>
    <n v="0"/>
    <n v="0"/>
    <n v="0"/>
    <m/>
    <m/>
    <m/>
    <m/>
    <m/>
    <n v="0"/>
    <m/>
    <n v="0"/>
    <n v="0"/>
    <m/>
    <n v="0"/>
    <n v="0"/>
    <x v="0"/>
    <n v="0"/>
    <x v="5"/>
    <n v="0"/>
  </r>
  <r>
    <s v="DMN071"/>
    <s v="Purchasing/Contracts Manager"/>
    <m/>
    <m/>
    <s v="F"/>
    <n v="3"/>
    <m/>
    <m/>
    <m/>
    <m/>
    <m/>
    <x v="1"/>
    <x v="11"/>
    <x v="4"/>
    <x v="2"/>
    <n v="672000"/>
    <m/>
    <m/>
    <n v="1"/>
    <n v="85992.05"/>
    <n v="85992.05"/>
    <n v="44521.978248250001"/>
    <n v="130514.02824825"/>
    <n v="223.2"/>
    <n v="85.8"/>
    <n v="16128"/>
    <n v="1344.6"/>
    <m/>
    <n v="1685.44418"/>
    <m/>
    <n v="1246.8847250000001"/>
    <n v="839.71236824999994"/>
    <m/>
    <n v="653.40000000000009"/>
    <n v="42.996025000000003"/>
    <x v="0"/>
    <n v="5331.5070999999998"/>
    <x v="87"/>
    <n v="17886.346399999999"/>
  </r>
  <r>
    <s v="New Position"/>
    <s v="Enterprise Res Plan Analyst I"/>
    <m/>
    <m/>
    <n v="515"/>
    <n v="1"/>
    <m/>
    <m/>
    <m/>
    <m/>
    <m/>
    <x v="1"/>
    <x v="7"/>
    <x v="3"/>
    <x v="0"/>
    <s v="678000"/>
    <m/>
    <m/>
    <n v="1"/>
    <n v="72622.080000000002"/>
    <n v="72622.080000000002"/>
    <n v="40465.997299200004"/>
    <n v="113088.0772992"/>
    <n v="223.2"/>
    <n v="85.8"/>
    <n v="16128"/>
    <n v="1344.6"/>
    <m/>
    <n v="1423.3927679999999"/>
    <m/>
    <n v="1053.02016"/>
    <n v="709.15461119999998"/>
    <m/>
    <n v="653.40000000000009"/>
    <n v="36.311039999999998"/>
    <x v="0"/>
    <n v="4502.5689600000005"/>
    <x v="21"/>
    <n v="15105.39264"/>
  </r>
  <r>
    <s v="DMN023"/>
    <s v="HR Director"/>
    <m/>
    <m/>
    <s v="K"/>
    <n v="3"/>
    <m/>
    <m/>
    <m/>
    <m/>
    <m/>
    <x v="1"/>
    <x v="4"/>
    <x v="2"/>
    <x v="2"/>
    <s v="673000"/>
    <m/>
    <m/>
    <n v="1"/>
    <n v="122592.14"/>
    <n v="122592.14"/>
    <n v="55625.164551099995"/>
    <n v="178217.30455110001"/>
    <n v="223.2"/>
    <n v="85.8"/>
    <n v="16128"/>
    <n v="1344.6"/>
    <m/>
    <n v="2402.8059439999997"/>
    <m/>
    <n v="1777.5860300000002"/>
    <n v="1197.1122470999999"/>
    <m/>
    <n v="653.40000000000009"/>
    <n v="61.29607"/>
    <x v="0"/>
    <n v="7600.7126799999996"/>
    <x v="88"/>
    <n v="25499.165119999998"/>
  </r>
  <r>
    <s v="DML002"/>
    <s v="Human Resources Specialist"/>
    <m/>
    <m/>
    <s v="E"/>
    <n v="1"/>
    <m/>
    <m/>
    <m/>
    <m/>
    <m/>
    <x v="1"/>
    <x v="4"/>
    <x v="2"/>
    <x v="3"/>
    <s v="673000"/>
    <m/>
    <m/>
    <n v="1"/>
    <n v="71596.990000000005"/>
    <n v="71596.990000000005"/>
    <n v="40155.020871350003"/>
    <n v="111752.01087135001"/>
    <n v="223.2"/>
    <n v="85.8"/>
    <n v="16128"/>
    <n v="1344.6"/>
    <m/>
    <n v="1403.3010040000001"/>
    <m/>
    <n v="1038.1563550000001"/>
    <n v="699.14460735"/>
    <m/>
    <n v="653.40000000000009"/>
    <n v="35.798495000000003"/>
    <x v="0"/>
    <n v="4439.0133800000003"/>
    <x v="89"/>
    <n v="14892.173920000001"/>
  </r>
  <r>
    <s v="CMF039"/>
    <m/>
    <s v="@00425782"/>
    <s v="Crow, Matthew"/>
    <m/>
    <m/>
    <m/>
    <s v="A"/>
    <n v="1"/>
    <n v="100"/>
    <n v="1"/>
    <x v="1"/>
    <x v="4"/>
    <x v="2"/>
    <x v="1"/>
    <s v="673000"/>
    <m/>
    <m/>
    <n v="0.2"/>
    <n v="113985.720828"/>
    <n v="22797.144165600002"/>
    <n v="8645.6669532244468"/>
    <n v="31442.811118824451"/>
    <m/>
    <n v="17.16"/>
    <n v="3319.2000000000003"/>
    <n v="268.92"/>
    <m/>
    <n v="446.82402564576006"/>
    <m/>
    <n v="330.55859040120004"/>
    <n v="222.61411277708402"/>
    <m/>
    <n v="130.68000000000004"/>
    <n v="11.398572082800001"/>
    <x v="5"/>
    <n v="0"/>
    <x v="4"/>
    <m/>
  </r>
  <r>
    <s v="BMF515"/>
    <m/>
    <s v="@00054526"/>
    <s v="Tatum, Ann"/>
    <m/>
    <m/>
    <m/>
    <s v="A"/>
    <n v="1"/>
    <n v="100"/>
    <n v="1"/>
    <x v="1"/>
    <x v="4"/>
    <x v="2"/>
    <x v="1"/>
    <s v="673000"/>
    <m/>
    <m/>
    <n v="0.2"/>
    <n v="118991.28981600002"/>
    <n v="23798.257963200005"/>
    <n v="8861.2718262445705"/>
    <n v="32659.529789444576"/>
    <m/>
    <n v="17.16"/>
    <n v="3319.2000000000003"/>
    <n v="268.92"/>
    <m/>
    <n v="466.44585607872011"/>
    <m/>
    <n v="345.0747404664001"/>
    <n v="232.38998901064804"/>
    <m/>
    <n v="130.68000000000004"/>
    <n v="11.899128981600002"/>
    <x v="6"/>
    <n v="0"/>
    <x v="4"/>
    <m/>
  </r>
  <r>
    <s v="PMF073"/>
    <m/>
    <s v="@00002937"/>
    <s v="Wagstaff, Ann Marie"/>
    <m/>
    <m/>
    <m/>
    <s v="A"/>
    <n v="1"/>
    <n v="100"/>
    <n v="1"/>
    <x v="1"/>
    <x v="4"/>
    <x v="2"/>
    <x v="1"/>
    <s v="673000"/>
    <m/>
    <m/>
    <n v="0.2"/>
    <n v="133764.50311200001"/>
    <n v="26752.900622400004"/>
    <n v="9497.598442543178"/>
    <n v="36250.499064943186"/>
    <m/>
    <n v="17.16"/>
    <n v="3319.2000000000003"/>
    <n v="268.92"/>
    <m/>
    <n v="524.35685219904008"/>
    <m/>
    <n v="387.9170590248001"/>
    <n v="261.24207457773605"/>
    <m/>
    <n v="130.68000000000004"/>
    <n v="13.376450311200003"/>
    <x v="7"/>
    <n v="0"/>
    <x v="4"/>
    <m/>
  </r>
  <r>
    <s v="PA1930"/>
    <m/>
    <s v="@00280697"/>
    <s v="Martin, Jose"/>
    <m/>
    <m/>
    <m/>
    <s v="A"/>
    <n v="1"/>
    <n v="100"/>
    <n v="1"/>
    <x v="1"/>
    <x v="4"/>
    <x v="2"/>
    <x v="0"/>
    <s v="673000"/>
    <m/>
    <m/>
    <n v="0.2"/>
    <m/>
    <n v="0"/>
    <n v="0"/>
    <n v="0"/>
    <m/>
    <n v="0"/>
    <n v="0"/>
    <n v="0"/>
    <m/>
    <n v="0"/>
    <m/>
    <n v="0"/>
    <n v="0"/>
    <m/>
    <n v="0"/>
    <n v="0"/>
    <x v="8"/>
    <n v="0"/>
    <x v="4"/>
    <m/>
  </r>
  <r>
    <s v="BMF238"/>
    <m/>
    <s v="@00000269"/>
    <s v="Boyles, Pam"/>
    <n v="4"/>
    <n v="15"/>
    <s v="N1"/>
    <s v="A"/>
    <n v="1"/>
    <n v="100"/>
    <n v="1"/>
    <x v="1"/>
    <x v="4"/>
    <x v="2"/>
    <x v="1"/>
    <s v="673000"/>
    <m/>
    <m/>
    <n v="0.1"/>
    <n v="125015.23181160001"/>
    <n v="12501.523181160002"/>
    <n v="4560.3705399105247"/>
    <n v="17061.893721070526"/>
    <m/>
    <n v="8.58"/>
    <n v="1659.6000000000001"/>
    <n v="134.46"/>
    <m/>
    <n v="245.02985435073603"/>
    <m/>
    <n v="181.27208612682006"/>
    <n v="122.07737386402742"/>
    <m/>
    <n v="65.340000000000018"/>
    <n v="6.2507615905800016"/>
    <x v="9"/>
    <n v="0"/>
    <x v="4"/>
    <m/>
  </r>
  <r>
    <s v="CMF022"/>
    <m/>
    <s v="@00409473"/>
    <s v="Vasquez, Laura"/>
    <n v="2"/>
    <n v="12"/>
    <s v="I1"/>
    <s v="A"/>
    <n v="1"/>
    <n v="100"/>
    <n v="1"/>
    <x v="1"/>
    <x v="4"/>
    <x v="2"/>
    <x v="1"/>
    <s v="673000"/>
    <m/>
    <m/>
    <n v="0.1"/>
    <n v="101395.1643228"/>
    <n v="10139.516432280001"/>
    <n v="4051.6769564379824"/>
    <n v="14191.193388717984"/>
    <m/>
    <n v="8.58"/>
    <n v="1659.6000000000001"/>
    <n v="134.46"/>
    <m/>
    <n v="198.73452207268801"/>
    <m/>
    <n v="147.02298826806003"/>
    <n v="99.012377961214199"/>
    <m/>
    <n v="65.340000000000018"/>
    <n v="5.0697582161400003"/>
    <x v="10"/>
    <n v="0"/>
    <x v="4"/>
    <m/>
  </r>
  <r>
    <s v="PMF154"/>
    <m/>
    <s v="@00000336"/>
    <s v="Hargis, Jay"/>
    <n v="4"/>
    <n v="14"/>
    <m/>
    <m/>
    <n v="1"/>
    <n v="100"/>
    <n v="1"/>
    <x v="1"/>
    <x v="4"/>
    <x v="2"/>
    <x v="1"/>
    <s v="673000"/>
    <m/>
    <m/>
    <n v="0.2"/>
    <n v="121966.07572800001"/>
    <n v="24393.215145600003"/>
    <n v="8989.4047798321444"/>
    <n v="33382.619925432147"/>
    <m/>
    <n v="17.16"/>
    <n v="3319.2000000000003"/>
    <n v="268.92"/>
    <m/>
    <n v="478.10701685376006"/>
    <m/>
    <n v="353.70161961120004"/>
    <n v="238.19974589678401"/>
    <m/>
    <n v="130.68000000000004"/>
    <n v="12.196607572800001"/>
    <x v="11"/>
    <n v="0"/>
    <x v="4"/>
    <m/>
  </r>
</pivotCacheRecords>
</file>

<file path=xl/pivotCache/pivotCacheRecords5.xml><?xml version="1.0" encoding="utf-8"?>
<pivotCacheRecords xmlns="http://schemas.openxmlformats.org/spreadsheetml/2006/main" xmlns:r="http://schemas.openxmlformats.org/officeDocument/2006/relationships" count="177">
  <r>
    <s v="DMC094"/>
    <s v="Institutional Research Analyst"/>
    <s v="@00691884"/>
    <s v="Sarabia Ortiz, Rachel R."/>
    <s v="500"/>
    <n v="5"/>
    <s v="CA"/>
    <s v="A"/>
    <n v="1"/>
    <n v="100"/>
    <n v="1"/>
    <x v="0"/>
    <s v="10AIR1"/>
    <x v="0"/>
    <s v="2191"/>
    <s v="679000"/>
    <m/>
    <m/>
    <n v="1"/>
    <n v="78206.160500000042"/>
    <n v="78206.160500000042"/>
    <n v="44998.581801094508"/>
    <n v="123204.74230109455"/>
    <n v="223.2"/>
    <n v="85.8"/>
    <n v="16661.039999999997"/>
    <n v="1296.6719330855017"/>
    <m/>
    <n v="1532.8407458000008"/>
    <m/>
    <n v="1133.9893272500008"/>
    <n v="770.9563302090005"/>
    <m/>
    <n v="653.40000000000009"/>
    <n v="39.103080250000019"/>
    <m/>
    <n v="4848.7819510000027"/>
    <n v="17752.798433500011"/>
    <m/>
    <m/>
    <m/>
    <m/>
    <m/>
  </r>
  <r>
    <s v="DMC134"/>
    <s v="Institutional Research Analyst"/>
    <s v="@00277994"/>
    <s v="Castro, Alexandro"/>
    <s v="500"/>
    <n v="7"/>
    <s v="CA"/>
    <s v="A"/>
    <n v="1"/>
    <n v="100"/>
    <n v="1"/>
    <x v="0"/>
    <s v="10AIR1"/>
    <x v="0"/>
    <s v="2191"/>
    <s v="679000"/>
    <m/>
    <m/>
    <n v="1"/>
    <n v="80317.679999999993"/>
    <n v="80317.679999999993"/>
    <n v="45702.684870525496"/>
    <n v="126020.36487052549"/>
    <n v="223.2"/>
    <n v="85.8"/>
    <n v="16661.039999999997"/>
    <n v="1296.6719330855017"/>
    <m/>
    <n v="1574.2265279999999"/>
    <m/>
    <n v="1164.60636"/>
    <n v="791.77168943999993"/>
    <m/>
    <n v="653.40000000000009"/>
    <n v="40.158839999999998"/>
    <m/>
    <n v="4979.6961599999995"/>
    <n v="18232.113359999999"/>
    <m/>
    <m/>
    <m/>
    <m/>
    <m/>
  </r>
  <r>
    <s v="DMC135"/>
    <s v="Institutional Research Analyst"/>
    <s v="@00658581"/>
    <s v="Anderson, Amber D."/>
    <s v="500"/>
    <n v="7"/>
    <s v="CA"/>
    <s v="A"/>
    <n v="1"/>
    <n v="100"/>
    <n v="1"/>
    <x v="0"/>
    <s v="10AIR1"/>
    <x v="0"/>
    <s v="2191"/>
    <s v="679000"/>
    <m/>
    <m/>
    <n v="1"/>
    <n v="55348.614099999962"/>
    <n v="55348.614099999962"/>
    <n v="37271.101373233287"/>
    <n v="92619.715473233256"/>
    <n v="223.2"/>
    <n v="85.8"/>
    <n v="16661.039999999997"/>
    <n v="1296.6719330855017"/>
    <m/>
    <n v="1084.8328363599992"/>
    <m/>
    <n v="802.55490444999953"/>
    <n v="545.62663779779962"/>
    <m/>
    <n v="547.95127958999967"/>
    <n v="27.674307049999982"/>
    <m/>
    <n v="3431.6140741999975"/>
    <n v="12564.135400699992"/>
    <m/>
    <m/>
    <m/>
    <m/>
    <m/>
  </r>
  <r>
    <s v="DMN016"/>
    <s v="Dir, Research Analysis &amp; Rptg"/>
    <s v="@00680314"/>
    <s v="Ngo, Quan M."/>
    <s v="K"/>
    <n v="3"/>
    <s v="M2"/>
    <s v="A"/>
    <n v="1"/>
    <n v="100"/>
    <n v="1"/>
    <x v="0"/>
    <s v="10AIR1"/>
    <x v="0"/>
    <s v="2110"/>
    <s v="679000"/>
    <m/>
    <m/>
    <n v="1"/>
    <n v="122592.14"/>
    <n v="122592.14"/>
    <n v="59799.441753205494"/>
    <n v="182391.58175320551"/>
    <n v="223.2"/>
    <n v="85.8"/>
    <n v="16661.039999999997"/>
    <n v="1296.6719330855017"/>
    <m/>
    <n v="2402.8059439999997"/>
    <m/>
    <n v="1777.5860300000002"/>
    <n v="1208.5133161200001"/>
    <m/>
    <n v="653.40000000000009"/>
    <n v="61.29607"/>
    <m/>
    <n v="7600.7126799999996"/>
    <n v="27828.415779999999"/>
    <m/>
    <m/>
    <m/>
    <m/>
    <m/>
  </r>
  <r>
    <s v="DML001"/>
    <s v="Educational Services Asst."/>
    <s v="@00000486"/>
    <s v="Taylor, Denise A."/>
    <s v="C"/>
    <n v="11"/>
    <s v="M6"/>
    <s v="A"/>
    <n v="1"/>
    <n v="100"/>
    <n v="1"/>
    <x v="0"/>
    <s v="110ES1"/>
    <x v="1"/>
    <s v="2190"/>
    <s v="679000"/>
    <m/>
    <m/>
    <n v="1"/>
    <n v="79244.800000000003"/>
    <n v="79244.800000000003"/>
    <n v="45344.924451485502"/>
    <n v="124589.7244514855"/>
    <n v="223.2"/>
    <n v="85.8"/>
    <n v="16661.039999999997"/>
    <n v="1296.6719330855017"/>
    <m/>
    <n v="1553.1980800000001"/>
    <m/>
    <n v="1149.0496000000001"/>
    <n v="781.19523840000011"/>
    <m/>
    <n v="653.40000000000009"/>
    <n v="39.622399999999999"/>
    <m/>
    <n v="4913.1776"/>
    <n v="17988.569600000003"/>
    <m/>
    <m/>
    <m/>
    <m/>
    <m/>
  </r>
  <r>
    <s v="DMM001"/>
    <s v="Vice Chancellor, Educ Svcs"/>
    <s v="@00002848"/>
    <s v="Means, John M."/>
    <s v="M"/>
    <n v="8"/>
    <s v="M2"/>
    <s v="A"/>
    <n v="1"/>
    <n v="100"/>
    <n v="1"/>
    <x v="0"/>
    <s v="110ES1"/>
    <x v="1"/>
    <s v="1214"/>
    <s v="679000"/>
    <m/>
    <m/>
    <n v="1"/>
    <n v="195493.05"/>
    <n v="195493.05"/>
    <n v="72241.863149985496"/>
    <n v="267734.91314998548"/>
    <n v="223.2"/>
    <n v="85.8"/>
    <n v="16661.039999999997"/>
    <n v="1296.6719330855017"/>
    <n v="420"/>
    <n v="3831.6637799999999"/>
    <m/>
    <n v="2834.6492250000001"/>
    <n v="1927.1704869"/>
    <m/>
    <n v="653.40000000000009"/>
    <n v="97.746524999999991"/>
    <n v="35970.7212"/>
    <n v="8239.7999999999993"/>
    <m/>
    <m/>
    <m/>
    <m/>
    <m/>
    <m/>
  </r>
  <r>
    <s v="DMN034"/>
    <s v="Dir_Grants_Resources Dev"/>
    <s v="@00648365"/>
    <s v="Miller-Galaz, Michelle"/>
    <s v="I"/>
    <n v="5"/>
    <s v="M2"/>
    <s v="A"/>
    <n v="1"/>
    <n v="100"/>
    <n v="1"/>
    <x v="0"/>
    <s v="110ES1"/>
    <x v="1"/>
    <s v="2110"/>
    <s v="679000"/>
    <m/>
    <m/>
    <n v="1"/>
    <n v="113366.43"/>
    <n v="113366.43"/>
    <n v="56723.054948025499"/>
    <n v="170089.48494802549"/>
    <n v="223.2"/>
    <n v="85.8"/>
    <n v="16661.039999999997"/>
    <n v="1296.6719330855017"/>
    <m/>
    <n v="2221.9820279999999"/>
    <m/>
    <n v="1643.8132350000001"/>
    <n v="1117.5662669399999"/>
    <m/>
    <n v="653.40000000000009"/>
    <n v="56.683214999999997"/>
    <m/>
    <n v="7028.7186599999995"/>
    <n v="25734.179609999999"/>
    <m/>
    <m/>
    <m/>
    <m/>
    <m/>
  </r>
  <r>
    <s v="DMC130"/>
    <s v="Department Assistant II"/>
    <m/>
    <m/>
    <m/>
    <m/>
    <s v="CA"/>
    <s v="A"/>
    <n v="1"/>
    <m/>
    <m/>
    <x v="1"/>
    <s v="117ETP"/>
    <x v="1"/>
    <s v="2191"/>
    <s v="684000"/>
    <m/>
    <m/>
    <n v="1"/>
    <n v="110503.21449999996"/>
    <n v="110503.21449999996"/>
    <n v="55768.29283382649"/>
    <n v="166271.50733382645"/>
    <n v="223.2"/>
    <n v="85.8"/>
    <n v="16661.039999999997"/>
    <n v="1296.6719330855017"/>
    <m/>
    <n v="2165.8630041999991"/>
    <m/>
    <n v="1602.2966102499995"/>
    <n v="1089.3406885409997"/>
    <m/>
    <n v="653.40000000000009"/>
    <n v="55.251607249999978"/>
    <m/>
    <n v="6851.1992989999972"/>
    <n v="25084.22969149999"/>
    <m/>
    <m/>
    <m/>
    <m/>
    <m/>
  </r>
  <r>
    <s v="DMC149"/>
    <s v="Workforce Prep Assistant"/>
    <s v="@00453302"/>
    <s v="Lopez, Betsaira"/>
    <s v="425"/>
    <n v="2"/>
    <s v="CA"/>
    <s v="A"/>
    <n v="1"/>
    <n v="100"/>
    <n v="1"/>
    <x v="1"/>
    <s v="117ETP"/>
    <x v="1"/>
    <s v="2191"/>
    <s v="684000"/>
    <m/>
    <m/>
    <n v="0.34"/>
    <n v="78206.160999999993"/>
    <n v="26590.09474"/>
    <n v="15299.517869059993"/>
    <n v="41889.612609059994"/>
    <n v="75.888000000000005"/>
    <n v="29.172000000000001"/>
    <n v="5664.7535999999991"/>
    <n v="440.86845724907062"/>
    <m/>
    <n v="521.16585690399995"/>
    <m/>
    <n v="385.55637373000002"/>
    <n v="262.12515394692002"/>
    <m/>
    <n v="222.15600000000003"/>
    <n v="13.295047370000001"/>
    <m/>
    <n v="1648.58587388"/>
    <n v="6035.9515059800005"/>
    <m/>
    <m/>
    <m/>
    <m/>
    <m/>
  </r>
  <r>
    <s v="DMC166"/>
    <s v="Workforce Prep Assistant"/>
    <s v="@00064745"/>
    <s v="Beed, Anna B."/>
    <s v="425"/>
    <n v="4"/>
    <s v="CA"/>
    <s v="A"/>
    <n v="1"/>
    <n v="100"/>
    <n v="1"/>
    <x v="1"/>
    <s v="117ETP"/>
    <x v="1"/>
    <s v="2191"/>
    <s v="684000"/>
    <m/>
    <m/>
    <n v="0.5"/>
    <n v="38216.347000000002"/>
    <n v="19108.173500000001"/>
    <n v="15694.300203155752"/>
    <n v="34802.473703155752"/>
    <n v="111.6"/>
    <n v="42.9"/>
    <n v="8330.5199999999986"/>
    <n v="648.33596654275084"/>
    <m/>
    <n v="374.52020060000001"/>
    <m/>
    <n v="277.06851575000002"/>
    <n v="188.36837436300002"/>
    <m/>
    <n v="189.17091765000004"/>
    <n v="9.5540867499999997"/>
    <m/>
    <n v="1184.7067570000002"/>
    <n v="4337.5553845000004"/>
    <m/>
    <m/>
    <m/>
    <m/>
    <m/>
  </r>
  <r>
    <s v="DMN043"/>
    <s v="Director, Clean Energy Center"/>
    <s v="@00412898"/>
    <s v="Teasdale, David G."/>
    <s v="J"/>
    <n v="12"/>
    <s v="M2"/>
    <s v="A"/>
    <n v="1"/>
    <n v="100"/>
    <n v="1"/>
    <x v="1"/>
    <s v="117ETP"/>
    <x v="1"/>
    <s v="2110"/>
    <s v="684000"/>
    <m/>
    <m/>
    <n v="0.5"/>
    <n v="144210.15"/>
    <n v="72105.074999999997"/>
    <n v="33153.455415892749"/>
    <n v="105258.53041589275"/>
    <n v="111.6"/>
    <n v="42.9"/>
    <n v="8330.5199999999986"/>
    <n v="648.33596654275084"/>
    <m/>
    <n v="1413.25947"/>
    <m/>
    <n v="1045.5235875000001"/>
    <n v="710.81182935000004"/>
    <m/>
    <n v="326.70000000000005"/>
    <n v="36.0525375"/>
    <m/>
    <n v="4119.8999999999996"/>
    <n v="16367.852025"/>
    <m/>
    <m/>
    <m/>
    <m/>
    <m/>
  </r>
  <r>
    <s v="DMN056"/>
    <s v="Training Manager - COF"/>
    <s v="@00484050"/>
    <s v="Elliott, William"/>
    <s v="G"/>
    <n v="6"/>
    <s v="M2"/>
    <s v="A"/>
    <n v="1"/>
    <n v="100"/>
    <n v="1"/>
    <x v="1"/>
    <s v="117ETP"/>
    <x v="1"/>
    <s v="2110"/>
    <s v="684000"/>
    <m/>
    <m/>
    <n v="0.5"/>
    <n v="96517.23"/>
    <n v="48258.614999999998"/>
    <n v="25552.277207212748"/>
    <n v="73810.892207212746"/>
    <n v="111.6"/>
    <n v="42.9"/>
    <n v="8330.5199999999986"/>
    <n v="648.33596654275084"/>
    <m/>
    <n v="945.86885399999994"/>
    <m/>
    <n v="699.74991750000004"/>
    <n v="475.73342667000003"/>
    <m/>
    <n v="326.70000000000005"/>
    <n v="24.129307499999999"/>
    <m/>
    <n v="2992.03413"/>
    <n v="10954.705604999999"/>
    <m/>
    <m/>
    <m/>
    <m/>
    <m/>
  </r>
  <r>
    <s v="DMN062"/>
    <s v="Director, Programs &amp; Complianc"/>
    <s v="@00006798"/>
    <s v="Steele, Bonita"/>
    <s v="I"/>
    <n v="10"/>
    <s v="M2"/>
    <s v="A"/>
    <n v="1"/>
    <n v="100"/>
    <n v="1"/>
    <x v="2"/>
    <s v="11BA01"/>
    <x v="1"/>
    <s v="2110"/>
    <s v="684000"/>
    <m/>
    <m/>
    <n v="0.5"/>
    <n v="128263.71"/>
    <n v="64131.855000000003"/>
    <n v="30845.336071132755"/>
    <n v="94977.191071132751"/>
    <n v="111.6"/>
    <n v="42.9"/>
    <n v="8330.5199999999986"/>
    <n v="648.33596654275084"/>
    <m/>
    <n v="1256.9843579999999"/>
    <m/>
    <n v="929.91189750000012"/>
    <n v="632.2118265900001"/>
    <m/>
    <n v="326.70000000000005"/>
    <n v="32.065927500000001"/>
    <m/>
    <n v="3976.1750100000004"/>
    <n v="14557.931085000002"/>
    <m/>
    <m/>
    <m/>
    <m/>
    <m/>
  </r>
  <r>
    <s v="DMN062"/>
    <s v="Director, Programs &amp; Complianc"/>
    <s v="@00006798"/>
    <s v="Steele, Bonita"/>
    <s v="I"/>
    <n v="10"/>
    <s v="M2"/>
    <s v="A"/>
    <n v="1"/>
    <n v="100"/>
    <n v="1"/>
    <x v="0"/>
    <s v="11BA01"/>
    <x v="1"/>
    <s v="2110"/>
    <s v="679000"/>
    <m/>
    <m/>
    <n v="0.5"/>
    <n v="128263.71"/>
    <n v="64131.855000000003"/>
    <n v="30845.336071132755"/>
    <n v="94977.191071132751"/>
    <n v="111.6"/>
    <n v="42.9"/>
    <n v="8330.5199999999986"/>
    <n v="648.33596654275084"/>
    <m/>
    <n v="1256.9843579999999"/>
    <m/>
    <n v="929.91189750000012"/>
    <n v="632.2118265900001"/>
    <m/>
    <n v="326.70000000000005"/>
    <n v="32.065927500000001"/>
    <m/>
    <n v="3976.1750100000004"/>
    <n v="14557.931085000002"/>
    <m/>
    <m/>
    <m/>
    <m/>
    <m/>
  </r>
  <r>
    <s v="DMN058"/>
    <s v="Pgm Dir, Work Based Learning"/>
    <m/>
    <m/>
    <m/>
    <m/>
    <s v="M2"/>
    <s v="A"/>
    <n v="1"/>
    <m/>
    <m/>
    <x v="3"/>
    <s v="11BA02"/>
    <x v="1"/>
    <s v="2110"/>
    <s v="684000"/>
    <m/>
    <m/>
    <n v="1"/>
    <m/>
    <n v="0"/>
    <n v="18266.711933085498"/>
    <n v="18266.711933085498"/>
    <n v="223.2"/>
    <n v="85.8"/>
    <n v="16661.039999999997"/>
    <n v="1296.6719330855017"/>
    <m/>
    <n v="0"/>
    <m/>
    <n v="0"/>
    <n v="0"/>
    <m/>
    <n v="0"/>
    <n v="0"/>
    <m/>
    <n v="0"/>
    <n v="0"/>
    <m/>
    <m/>
    <m/>
    <m/>
    <m/>
  </r>
  <r>
    <s v="BEC018"/>
    <s v="Administrative Assistant"/>
    <s v="@00058294"/>
    <s v="Horton, Genevieve T."/>
    <s v="445"/>
    <n v="6"/>
    <s v="CA"/>
    <s v="A"/>
    <n v="1"/>
    <n v="100"/>
    <n v="1"/>
    <x v="4"/>
    <s v="11BAE4"/>
    <x v="1"/>
    <s v="2191"/>
    <s v="684000"/>
    <s v="AEPLSC"/>
    <m/>
    <n v="0.1666"/>
    <n v="58150.577799999955"/>
    <n v="9687.8862614799928"/>
    <n v="6369.6474590212929"/>
    <n v="16057.533720501286"/>
    <n v="37.185119999999998"/>
    <n v="14.294279999999999"/>
    <n v="2775.7292639999996"/>
    <n v="216.02554405204458"/>
    <m/>
    <n v="189.88257072500784"/>
    <m/>
    <n v="140.4743507914599"/>
    <n v="95.503182765669777"/>
    <m/>
    <n v="95.910073988651931"/>
    <n v="4.8439431307399961"/>
    <m/>
    <n v="600.6489482117596"/>
    <n v="2199.1501813559585"/>
    <m/>
    <m/>
    <m/>
    <m/>
    <m/>
  </r>
  <r>
    <s v="BEC018"/>
    <s v="Administrative Assistant"/>
    <s v="@00058294"/>
    <s v="Horton, Genevieve T."/>
    <s v="445"/>
    <n v="6"/>
    <s v="CA"/>
    <s v="A"/>
    <n v="1"/>
    <n v="100"/>
    <n v="1"/>
    <x v="4"/>
    <s v="11BAE4"/>
    <x v="1"/>
    <s v="2191"/>
    <s v="684000"/>
    <s v="AEPLCV"/>
    <m/>
    <n v="0.16670000000000001"/>
    <n v="58150.577799999955"/>
    <n v="9693.7013192599934"/>
    <n v="6373.4707768238259"/>
    <n v="16067.172096083819"/>
    <n v="37.207439999999998"/>
    <n v="14.302860000000001"/>
    <n v="2777.395368"/>
    <n v="216.15521124535314"/>
    <m/>
    <n v="189.99654585749587"/>
    <m/>
    <n v="140.5586691292699"/>
    <n v="95.560507605265016"/>
    <m/>
    <n v="95.967643060673936"/>
    <n v="4.8468506596299967"/>
    <m/>
    <n v="601.00948179411955"/>
    <n v="2200.4701994720185"/>
    <m/>
    <m/>
    <m/>
    <m/>
    <m/>
  </r>
  <r>
    <s v="BEC018"/>
    <s v="Administrative Assistant"/>
    <s v="@00058294"/>
    <s v="Horton, Genevieve T."/>
    <s v="445"/>
    <n v="6"/>
    <s v="CA"/>
    <s v="A"/>
    <n v="1"/>
    <n v="100"/>
    <n v="1"/>
    <x v="4"/>
    <s v="11BAE4"/>
    <x v="1"/>
    <s v="2191"/>
    <s v="684000"/>
    <s v="AEPLAB"/>
    <m/>
    <n v="0.16670000000000001"/>
    <n v="58150.577799999955"/>
    <n v="9693.7013192599934"/>
    <n v="6373.4707768238259"/>
    <n v="16067.172096083819"/>
    <n v="37.207439999999998"/>
    <n v="14.302860000000001"/>
    <n v="2777.395368"/>
    <n v="216.15521124535314"/>
    <m/>
    <n v="189.99654585749587"/>
    <m/>
    <n v="140.5586691292699"/>
    <n v="95.560507605265016"/>
    <m/>
    <n v="95.967643060673936"/>
    <n v="4.8468506596299967"/>
    <m/>
    <n v="601.00948179411955"/>
    <n v="2200.4701994720185"/>
    <m/>
    <m/>
    <m/>
    <m/>
    <m/>
  </r>
  <r>
    <s v="DMC173"/>
    <s v="Department Assistant II (COF)"/>
    <m/>
    <m/>
    <m/>
    <m/>
    <s v="CA"/>
    <s v="A"/>
    <n v="0.47499999999999998"/>
    <m/>
    <m/>
    <x v="4"/>
    <s v="11BAE4"/>
    <x v="1"/>
    <s v="2191"/>
    <s v="684000"/>
    <m/>
    <m/>
    <n v="0"/>
    <m/>
    <n v="0"/>
    <n v="0"/>
    <n v="0"/>
    <m/>
    <m/>
    <m/>
    <n v="0"/>
    <m/>
    <n v="0"/>
    <m/>
    <n v="0"/>
    <n v="0"/>
    <m/>
    <n v="0"/>
    <n v="0"/>
    <m/>
    <n v="0"/>
    <n v="0"/>
    <m/>
    <m/>
    <m/>
    <m/>
    <m/>
  </r>
  <r>
    <s v="DMM027"/>
    <s v="Assoc Vice Chan -Comm,Econ,WF"/>
    <s v="@00709065"/>
    <s v="Gerald, Gertrude G."/>
    <s v="L"/>
    <n v="9"/>
    <s v="M1"/>
    <s v="A"/>
    <n v="1"/>
    <n v="100"/>
    <n v="1"/>
    <x v="4"/>
    <s v="11BAE4"/>
    <x v="1"/>
    <s v="1214"/>
    <s v="684000"/>
    <s v="AEPLAB"/>
    <m/>
    <n v="0.16670000000000001"/>
    <n v="164225.01"/>
    <n v="27376.309167000003"/>
    <n v="11959.075453100841"/>
    <n v="39335.384620100842"/>
    <n v="37.207439999999998"/>
    <n v="14.302860000000001"/>
    <n v="2777.395368"/>
    <n v="216.15521124535314"/>
    <m/>
    <n v="536.57565967319999"/>
    <m/>
    <n v="396.95648292150008"/>
    <n v="269.87565576828604"/>
    <m/>
    <n v="108.92178000000003"/>
    <n v="13.688154583500001"/>
    <m/>
    <n v="1373.57466"/>
    <n v="6214.4221809090013"/>
    <m/>
    <m/>
    <m/>
    <m/>
    <m/>
  </r>
  <r>
    <s v="DMM027"/>
    <s v="Assoc Vice Chan -Comm,Econ,WF"/>
    <s v="@00709065"/>
    <s v="Gerald, Gertrude G."/>
    <s v="L"/>
    <n v="9"/>
    <s v="M1"/>
    <s v="A"/>
    <n v="1"/>
    <n v="100"/>
    <n v="1"/>
    <x v="4"/>
    <s v="11BAE4"/>
    <x v="1"/>
    <s v="1214"/>
    <s v="684000"/>
    <s v="AEPLSC"/>
    <m/>
    <n v="0.1666"/>
    <n v="164225.01"/>
    <n v="27359.886666000002"/>
    <n v="11951.901442631073"/>
    <n v="39311.788108631074"/>
    <n v="37.185119999999998"/>
    <n v="14.294279999999999"/>
    <n v="2775.7292639999996"/>
    <n v="216.02554405204458"/>
    <m/>
    <n v="536.25377865360008"/>
    <m/>
    <n v="396.71835665700007"/>
    <n v="269.71376275342806"/>
    <m/>
    <n v="108.85644000000002"/>
    <n v="13.679943333000001"/>
    <m/>
    <n v="1372.7506799999999"/>
    <n v="6210.6942731820009"/>
    <m/>
    <m/>
    <m/>
    <m/>
    <m/>
  </r>
  <r>
    <s v="DMM027"/>
    <s v="Assoc Vice Chan -Comm,Econ,WF"/>
    <s v="@00709065"/>
    <s v="Gerald, Gertrude G."/>
    <s v="L"/>
    <n v="9"/>
    <s v="M1"/>
    <s v="A"/>
    <n v="1"/>
    <n v="100"/>
    <n v="1"/>
    <x v="4"/>
    <s v="11BAE4"/>
    <x v="1"/>
    <s v="1214"/>
    <s v="684000"/>
    <s v="AEPLCV"/>
    <m/>
    <n v="0.16670000000000001"/>
    <n v="164225.01"/>
    <n v="27376.309167000003"/>
    <n v="11959.075453100841"/>
    <n v="39335.384620100842"/>
    <n v="37.207439999999998"/>
    <n v="14.302860000000001"/>
    <n v="2777.395368"/>
    <n v="216.15521124535314"/>
    <m/>
    <n v="536.57565967319999"/>
    <m/>
    <n v="396.95648292150008"/>
    <n v="269.87565576828604"/>
    <m/>
    <n v="108.92178000000003"/>
    <n v="13.688154583500001"/>
    <m/>
    <n v="1373.57466"/>
    <n v="6214.4221809090013"/>
    <m/>
    <m/>
    <m/>
    <m/>
    <m/>
  </r>
  <r>
    <s v="DMN060"/>
    <s v="Pgm Dir, Adult Education"/>
    <s v="@00691290"/>
    <s v="Weldon, Thatcher G."/>
    <s v="G"/>
    <n v="3"/>
    <s v="M2"/>
    <s v="A"/>
    <n v="1"/>
    <n v="100"/>
    <n v="1"/>
    <x v="4"/>
    <s v="11BAE4"/>
    <x v="1"/>
    <s v="2110"/>
    <s v="684000"/>
    <s v="AEPLCV"/>
    <m/>
    <n v="0.33329999999999999"/>
    <n v="89625.84"/>
    <n v="29872.292471999997"/>
    <n v="16267.228210425572"/>
    <n v="46139.520682425573"/>
    <n v="74.392559999999989"/>
    <n v="28.597139999999996"/>
    <n v="5553.1246319999991"/>
    <n v="432.1807552973977"/>
    <m/>
    <n v="585.49693245119988"/>
    <m/>
    <n v="433.14824084399999"/>
    <n v="294.48105918897596"/>
    <m/>
    <n v="217.77822000000003"/>
    <n v="14.936146235999999"/>
    <m/>
    <n v="1852.0821332639998"/>
    <n v="6781.0103911439992"/>
    <m/>
    <m/>
    <m/>
    <m/>
    <m/>
  </r>
  <r>
    <s v="DMN060"/>
    <s v="Pgm Dir, Adult Education"/>
    <s v="@00691290"/>
    <s v="Weldon, Thatcher G."/>
    <s v="G"/>
    <n v="3"/>
    <s v="M2"/>
    <s v="A"/>
    <n v="1"/>
    <n v="100"/>
    <n v="1"/>
    <x v="4"/>
    <s v="11BAE4"/>
    <x v="1"/>
    <s v="2110"/>
    <s v="684000"/>
    <s v="AEPLSC"/>
    <m/>
    <n v="0.33340000000000003"/>
    <n v="89625.84"/>
    <n v="29881.255056000002"/>
    <n v="16272.108866954357"/>
    <n v="46153.363922954362"/>
    <n v="74.414879999999997"/>
    <n v="28.605720000000002"/>
    <n v="5554.7907359999999"/>
    <n v="432.31042249070629"/>
    <m/>
    <n v="585.67259909760003"/>
    <m/>
    <n v="433.27819831200003"/>
    <n v="294.56941234204805"/>
    <m/>
    <n v="217.84356000000005"/>
    <n v="14.940627528000002"/>
    <m/>
    <n v="1852.6378134720001"/>
    <n v="6783.0448977120004"/>
    <m/>
    <m/>
    <m/>
    <m/>
    <m/>
  </r>
  <r>
    <s v="DMN060"/>
    <s v="Pgm Dir, Adult Education"/>
    <s v="@00691290"/>
    <s v="Weldon, Thatcher G."/>
    <s v="G"/>
    <n v="3"/>
    <s v="M2"/>
    <s v="A"/>
    <n v="1"/>
    <n v="100"/>
    <n v="1"/>
    <x v="4"/>
    <s v="11BAE4"/>
    <x v="1"/>
    <s v="2110"/>
    <s v="684000"/>
    <s v="AEPLAB"/>
    <m/>
    <n v="0.33329999999999999"/>
    <n v="89625.84"/>
    <n v="29872.292471999997"/>
    <n v="16267.228210425572"/>
    <n v="46139.520682425573"/>
    <n v="74.392559999999989"/>
    <n v="28.597139999999996"/>
    <n v="5553.1246319999991"/>
    <n v="432.1807552973977"/>
    <m/>
    <n v="585.49693245119988"/>
    <m/>
    <n v="433.14824084399999"/>
    <n v="294.48105918897596"/>
    <m/>
    <n v="217.77822000000003"/>
    <n v="14.936146235999999"/>
    <m/>
    <n v="1852.0821332639998"/>
    <n v="6781.0103911439992"/>
    <m/>
    <m/>
    <m/>
    <m/>
    <m/>
  </r>
  <r>
    <s v="DTC015"/>
    <s v="Department Asst I - TEMP"/>
    <s v="@00613587"/>
    <s v="Leggio, Sarah M."/>
    <s v="320"/>
    <n v="1"/>
    <s v="CK"/>
    <s v="A"/>
    <n v="0"/>
    <n v="100"/>
    <n v="0"/>
    <x v="4"/>
    <s v="11BAE4"/>
    <x v="1"/>
    <s v="2399"/>
    <s v="684000"/>
    <s v="DTL001"/>
    <m/>
    <n v="0"/>
    <m/>
    <n v="0"/>
    <n v="0"/>
    <n v="0"/>
    <m/>
    <m/>
    <m/>
    <n v="0"/>
    <m/>
    <n v="0"/>
    <m/>
    <n v="0"/>
    <n v="0"/>
    <m/>
    <n v="0"/>
    <n v="0"/>
    <m/>
    <n v="0"/>
    <n v="0"/>
    <m/>
    <m/>
    <m/>
    <m/>
    <m/>
  </r>
  <r>
    <s v="DTC018"/>
    <s v="Department Assistant II - TEMP"/>
    <m/>
    <m/>
    <m/>
    <m/>
    <s v="CK"/>
    <s v="A"/>
    <n v="0"/>
    <m/>
    <m/>
    <x v="4"/>
    <s v="11BAE4"/>
    <x v="1"/>
    <s v="2399"/>
    <s v="684000"/>
    <s v="DTL001"/>
    <m/>
    <n v="0"/>
    <m/>
    <n v="0"/>
    <n v="0"/>
    <n v="0"/>
    <m/>
    <m/>
    <m/>
    <n v="0"/>
    <m/>
    <n v="0"/>
    <m/>
    <n v="0"/>
    <n v="0"/>
    <m/>
    <n v="0"/>
    <n v="0"/>
    <m/>
    <n v="0"/>
    <n v="0"/>
    <m/>
    <m/>
    <m/>
    <m/>
    <m/>
  </r>
  <r>
    <s v="BMC531"/>
    <s v="Educational Trainer"/>
    <s v="@00003639"/>
    <s v="Casagrande, Richard M."/>
    <s v="490"/>
    <n v="14"/>
    <s v="CZ"/>
    <s v="A"/>
    <n v="1"/>
    <n v="100"/>
    <n v="1"/>
    <x v="5"/>
    <s v="11BBC3"/>
    <x v="1"/>
    <s v="2191"/>
    <s v="684000"/>
    <m/>
    <m/>
    <n v="1"/>
    <n v="116097.40370000005"/>
    <n v="116097.40370000005"/>
    <n v="57633.719976080116"/>
    <n v="173731.12367608017"/>
    <n v="223.2"/>
    <n v="85.8"/>
    <n v="16661.039999999997"/>
    <n v="1296.6719330855017"/>
    <m/>
    <n v="2275.5091125200011"/>
    <m/>
    <n v="1683.4123536500008"/>
    <n v="1144.4882056746005"/>
    <m/>
    <n v="653.40000000000009"/>
    <n v="58.048701850000029"/>
    <m/>
    <n v="7198.0390294000035"/>
    <n v="26354.110639900013"/>
    <m/>
    <m/>
    <m/>
    <m/>
    <m/>
  </r>
  <r>
    <s v="DMC148"/>
    <s v="Department Assistant III"/>
    <m/>
    <m/>
    <m/>
    <m/>
    <s v="CA"/>
    <s v="A"/>
    <n v="1"/>
    <m/>
    <m/>
    <x v="5"/>
    <s v="11BBC3"/>
    <x v="1"/>
    <s v="2191"/>
    <s v="684000"/>
    <m/>
    <m/>
    <n v="1"/>
    <n v="62621.884100000039"/>
    <n v="62621.884100000039"/>
    <n v="39768.436813893313"/>
    <n v="102390.32091389335"/>
    <n v="223.2"/>
    <n v="85.8"/>
    <n v="16661.039999999997"/>
    <n v="1296.6719330855017"/>
    <m/>
    <n v="1227.3889283600008"/>
    <m/>
    <n v="908.01731945000063"/>
    <n v="617.32653345780045"/>
    <m/>
    <n v="619.95665259000043"/>
    <n v="31.310942050000019"/>
    <m/>
    <n v="3882.5568142000025"/>
    <n v="14215.167690700009"/>
    <m/>
    <m/>
    <m/>
    <m/>
    <m/>
  </r>
  <r>
    <s v="DMC149"/>
    <s v="Workforce Prep Assistant"/>
    <s v="@00453302"/>
    <s v="Lopez, Betsaira"/>
    <s v="425"/>
    <n v="2"/>
    <s v="CA"/>
    <s v="A"/>
    <n v="1"/>
    <n v="100"/>
    <n v="1"/>
    <x v="5"/>
    <s v="11BBC3"/>
    <x v="1"/>
    <s v="2191"/>
    <s v="684000"/>
    <m/>
    <m/>
    <n v="0.33"/>
    <n v="78206.160500000042"/>
    <n v="25808.032965000017"/>
    <n v="14849.53199436119"/>
    <n v="40657.564959361203"/>
    <n v="73.656000000000006"/>
    <n v="28.314"/>
    <n v="5498.1431999999995"/>
    <n v="427.90173791821559"/>
    <m/>
    <n v="505.83744611400033"/>
    <m/>
    <n v="374.21647799250024"/>
    <n v="254.41558896897018"/>
    <m/>
    <n v="215.62200000000004"/>
    <n v="12.904016482500008"/>
    <m/>
    <n v="1600.098043830001"/>
    <n v="5858.423483055004"/>
    <m/>
    <m/>
    <m/>
    <m/>
    <m/>
  </r>
  <r>
    <s v="DMC154"/>
    <s v="Computer Lab Assistant"/>
    <m/>
    <m/>
    <m/>
    <m/>
    <s v="CY"/>
    <s v="A"/>
    <n v="1"/>
    <m/>
    <m/>
    <x v="5"/>
    <s v="11BBC3"/>
    <x v="1"/>
    <s v="2191"/>
    <s v="684000"/>
    <m/>
    <m/>
    <n v="0.5"/>
    <n v="80161.28019999995"/>
    <n v="40080.640099999975"/>
    <n v="22825.266053008541"/>
    <n v="62905.906153008516"/>
    <n v="111.6"/>
    <n v="42.9"/>
    <n v="8330.5199999999986"/>
    <n v="648.33596654275084"/>
    <m/>
    <n v="785.58054595999954"/>
    <m/>
    <n v="581.16928144999963"/>
    <n v="395.11495010579978"/>
    <m/>
    <n v="326.70000000000005"/>
    <n v="20.040320049999988"/>
    <m/>
    <n v="2484.9996861999985"/>
    <n v="9098.3053026999951"/>
    <m/>
    <m/>
    <m/>
    <m/>
    <m/>
  </r>
  <r>
    <s v="DMN036"/>
    <s v="Dir, Bus Entrepreneurship Cnt"/>
    <m/>
    <m/>
    <m/>
    <m/>
    <s v="M2"/>
    <s v="A"/>
    <n v="0"/>
    <m/>
    <m/>
    <x v="6"/>
    <s v="11BBC6"/>
    <x v="1"/>
    <s v="2110"/>
    <s v="684000"/>
    <m/>
    <m/>
    <n v="0"/>
    <m/>
    <n v="0"/>
    <n v="0"/>
    <n v="0"/>
    <m/>
    <m/>
    <m/>
    <n v="0"/>
    <m/>
    <n v="0"/>
    <m/>
    <n v="0"/>
    <n v="0"/>
    <m/>
    <n v="0"/>
    <n v="0"/>
    <m/>
    <n v="0"/>
    <n v="0"/>
    <m/>
    <m/>
    <m/>
    <m/>
    <m/>
  </r>
  <r>
    <s v="DMC149"/>
    <s v="Workforce Prep Assistant"/>
    <s v="@00453302"/>
    <s v="Lopez, Betsaira"/>
    <s v="425"/>
    <n v="2"/>
    <s v="CA"/>
    <s v="A"/>
    <n v="1"/>
    <n v="100"/>
    <n v="1"/>
    <x v="7"/>
    <s v="11BCR1"/>
    <x v="1"/>
    <s v="2191"/>
    <s v="684000"/>
    <m/>
    <m/>
    <n v="0.33"/>
    <n v="78206.160500000042"/>
    <n v="25808.032965000017"/>
    <n v="14849.53199436119"/>
    <n v="40657.564959361203"/>
    <n v="73.656000000000006"/>
    <n v="28.314"/>
    <n v="5498.1431999999995"/>
    <n v="427.90173791821559"/>
    <m/>
    <n v="505.83744611400033"/>
    <m/>
    <n v="374.21647799250024"/>
    <n v="254.41558896897018"/>
    <m/>
    <n v="215.62200000000004"/>
    <n v="12.904016482500008"/>
    <m/>
    <n v="1600.098043830001"/>
    <n v="5858.423483055004"/>
    <m/>
    <m/>
    <m/>
    <m/>
    <m/>
  </r>
  <r>
    <s v="DMC154"/>
    <s v="Computer Lab Assistant"/>
    <m/>
    <m/>
    <m/>
    <m/>
    <s v="CY"/>
    <s v="A"/>
    <n v="1"/>
    <m/>
    <m/>
    <x v="7"/>
    <s v="11BCR1"/>
    <x v="1"/>
    <s v="2191"/>
    <s v="684000"/>
    <m/>
    <m/>
    <n v="0.5"/>
    <n v="80161.28019999995"/>
    <n v="40080.640099999975"/>
    <n v="22825.266053008541"/>
    <n v="62905.906153008516"/>
    <n v="111.6"/>
    <n v="42.9"/>
    <n v="8330.5199999999986"/>
    <n v="648.33596654275084"/>
    <m/>
    <n v="785.58054595999954"/>
    <m/>
    <n v="581.16928144999963"/>
    <n v="395.11495010579978"/>
    <m/>
    <n v="326.70000000000005"/>
    <n v="20.040320049999988"/>
    <m/>
    <n v="2484.9996861999985"/>
    <n v="9098.3053026999951"/>
    <m/>
    <m/>
    <m/>
    <m/>
    <m/>
  </r>
  <r>
    <s v="DMC166"/>
    <s v="Workforce Prep Assistant"/>
    <s v="@00064745"/>
    <s v="Beed, Anna B."/>
    <s v="425"/>
    <n v="4"/>
    <s v="CA"/>
    <s v="A"/>
    <n v="1"/>
    <n v="100"/>
    <n v="1"/>
    <x v="7"/>
    <s v="11BCR1"/>
    <x v="1"/>
    <s v="2191"/>
    <s v="684000"/>
    <m/>
    <m/>
    <n v="0.5"/>
    <n v="38216.347299999958"/>
    <n v="19108.173649999979"/>
    <n v="15694.30025465944"/>
    <n v="34802.473904659419"/>
    <n v="111.6"/>
    <n v="42.9"/>
    <n v="8330.5199999999986"/>
    <n v="648.33596654275084"/>
    <m/>
    <n v="374.52020353999956"/>
    <m/>
    <n v="277.0685179249997"/>
    <n v="188.36837584169979"/>
    <m/>
    <n v="189.17091913499979"/>
    <n v="9.55408682499999"/>
    <m/>
    <n v="1184.7067662999987"/>
    <n v="4337.555418549995"/>
    <m/>
    <m/>
    <m/>
    <m/>
    <m/>
  </r>
  <r>
    <s v="DMN043"/>
    <s v="Director, Clean Energy Center"/>
    <s v="@00412898"/>
    <s v="Teasdale, David G."/>
    <s v="J"/>
    <n v="12"/>
    <s v="M2"/>
    <s v="A"/>
    <n v="1"/>
    <n v="100"/>
    <n v="1"/>
    <x v="7"/>
    <s v="11BCR1"/>
    <x v="1"/>
    <s v="2110"/>
    <s v="684000"/>
    <m/>
    <m/>
    <n v="0.5"/>
    <n v="144210.15"/>
    <n v="72105.074999999997"/>
    <n v="33153.455415892749"/>
    <n v="105258.53041589275"/>
    <n v="111.6"/>
    <n v="42.9"/>
    <n v="8330.5199999999986"/>
    <n v="648.33596654275084"/>
    <m/>
    <n v="1413.25947"/>
    <m/>
    <n v="1045.5235875000001"/>
    <n v="710.81182935000004"/>
    <m/>
    <n v="326.70000000000005"/>
    <n v="36.0525375"/>
    <m/>
    <n v="4119.8999999999996"/>
    <n v="16367.852025"/>
    <m/>
    <m/>
    <m/>
    <m/>
    <m/>
  </r>
  <r>
    <s v="DMN056"/>
    <s v="Training Manager - COF"/>
    <s v="@00484050"/>
    <s v="Elliott, William"/>
    <s v="G"/>
    <n v="6"/>
    <s v="M2"/>
    <s v="A"/>
    <n v="1"/>
    <n v="100"/>
    <n v="1"/>
    <x v="7"/>
    <s v="11BCR1"/>
    <x v="1"/>
    <s v="2110"/>
    <s v="684000"/>
    <m/>
    <m/>
    <n v="0.5"/>
    <n v="96517.23"/>
    <n v="48258.614999999998"/>
    <n v="25552.277207212748"/>
    <n v="73810.892207212746"/>
    <n v="111.6"/>
    <n v="42.9"/>
    <n v="8330.5199999999986"/>
    <n v="648.33596654275084"/>
    <m/>
    <n v="945.86885399999994"/>
    <m/>
    <n v="699.74991750000004"/>
    <n v="475.73342667000003"/>
    <m/>
    <n v="326.70000000000005"/>
    <n v="24.129307499999999"/>
    <m/>
    <n v="2992.03413"/>
    <n v="10954.705604999999"/>
    <m/>
    <m/>
    <m/>
    <m/>
    <m/>
  </r>
  <r>
    <s v="DMC171"/>
    <s v="Institutional Research Analyst"/>
    <s v="@00283123"/>
    <s v="Pena, Velda E."/>
    <s v="500"/>
    <n v="5"/>
    <s v="CA"/>
    <s v="A"/>
    <n v="1"/>
    <n v="100"/>
    <n v="1"/>
    <x v="8"/>
    <s v="11BDT1"/>
    <x v="1"/>
    <s v="2191"/>
    <s v="684000"/>
    <m/>
    <m/>
    <n v="1"/>
    <n v="6203.1457083333298"/>
    <n v="6203.1457083333298"/>
    <n v="20396.611637207414"/>
    <n v="26599.757345540744"/>
    <n v="223.2"/>
    <n v="85.8"/>
    <n v="16661.039999999997"/>
    <n v="1296.6719330855017"/>
    <m/>
    <n v="121.58165588333326"/>
    <m/>
    <n v="89.945612770833293"/>
    <n v="61.150610392749968"/>
    <m/>
    <n v="61.411142512499971"/>
    <n v="3.1015728541666649"/>
    <m/>
    <n v="384.59503391666647"/>
    <n v="1408.114075791666"/>
    <m/>
    <m/>
    <m/>
    <m/>
    <m/>
  </r>
  <r>
    <s v="BEC018"/>
    <s v="Administrative Assistant"/>
    <s v="@00058294"/>
    <s v="Horton, Genevieve T."/>
    <s v="445"/>
    <n v="6"/>
    <s v="CA"/>
    <s v="A"/>
    <n v="1"/>
    <n v="100"/>
    <n v="1"/>
    <x v="0"/>
    <s v="11BWD1"/>
    <x v="1"/>
    <s v="2191"/>
    <s v="684000"/>
    <m/>
    <m/>
    <n v="0.5"/>
    <n v="58150.577799999955"/>
    <n v="29075.288899999978"/>
    <n v="19116.589012668941"/>
    <n v="48191.877912668919"/>
    <n v="111.6"/>
    <n v="42.9"/>
    <n v="8330.5199999999986"/>
    <n v="648.33596654275084"/>
    <m/>
    <n v="569.87566243999959"/>
    <m/>
    <n v="421.59168904999967"/>
    <n v="286.62419797619981"/>
    <m/>
    <n v="287.84536010999983"/>
    <n v="14.53764444999999"/>
    <m/>
    <n v="1802.6679117999986"/>
    <n v="6600.0905802999951"/>
    <m/>
    <m/>
    <m/>
    <m/>
    <m/>
  </r>
  <r>
    <s v="DMM027"/>
    <s v="Assoc Vice Chan -Comm,Econ,WF"/>
    <s v="@00709065"/>
    <s v="Gerald, Gertrude G."/>
    <s v="L"/>
    <n v="9"/>
    <s v="M1"/>
    <s v="A"/>
    <n v="1"/>
    <n v="100"/>
    <n v="1"/>
    <x v="0"/>
    <s v="11BWD1"/>
    <x v="1"/>
    <s v="1214"/>
    <s v="679000"/>
    <m/>
    <m/>
    <n v="0.5"/>
    <n v="164225.01"/>
    <n v="82112.505000000005"/>
    <n v="35870.052348832745"/>
    <n v="117982.55734883275"/>
    <n v="111.6"/>
    <n v="42.9"/>
    <n v="8330.5199999999986"/>
    <n v="648.33596654275084"/>
    <m/>
    <n v="1609.405098"/>
    <m/>
    <n v="1190.6313225000001"/>
    <n v="809.46507429000008"/>
    <m/>
    <n v="326.70000000000005"/>
    <n v="41.056252500000006"/>
    <m/>
    <n v="4119.8999999999996"/>
    <n v="18639.538635000001"/>
    <m/>
    <m/>
    <m/>
    <m/>
    <m/>
  </r>
  <r>
    <s v="DML004"/>
    <s v="Business Services Assistant"/>
    <s v="@00367200"/>
    <s v="Durham, Jana P."/>
    <s v="C"/>
    <n v="10"/>
    <s v="M6"/>
    <s v="A"/>
    <n v="1"/>
    <n v="100"/>
    <n v="1"/>
    <x v="0"/>
    <s v="120BS0"/>
    <x v="2"/>
    <s v="2190"/>
    <s v="672000"/>
    <m/>
    <m/>
    <n v="1"/>
    <n v="77312"/>
    <n v="77312"/>
    <n v="44700.416829085501"/>
    <n v="122012.4168290855"/>
    <n v="223.2"/>
    <n v="85.8"/>
    <n v="16661.039999999997"/>
    <n v="1296.6719330855017"/>
    <m/>
    <n v="1515.3152"/>
    <m/>
    <n v="1121.0240000000001"/>
    <n v="762.14169600000002"/>
    <m/>
    <n v="653.40000000000009"/>
    <n v="38.655999999999999"/>
    <m/>
    <n v="4793.3440000000001"/>
    <n v="17549.824000000001"/>
    <m/>
    <m/>
    <m/>
    <m/>
    <m/>
  </r>
  <r>
    <s v="DMN005"/>
    <s v="Dir, Accounting Services"/>
    <s v="@00567102"/>
    <s v="Feichter, Carlene L."/>
    <s v="K"/>
    <n v="9"/>
    <s v="M2"/>
    <s v="A"/>
    <n v="1"/>
    <n v="100"/>
    <n v="1"/>
    <x v="0"/>
    <s v="120BS0"/>
    <x v="2"/>
    <s v="2110"/>
    <s v="672000"/>
    <m/>
    <m/>
    <n v="1"/>
    <n v="142169.29"/>
    <n v="142169.29"/>
    <n v="65752.903057905496"/>
    <n v="207922.1930579055"/>
    <n v="223.2"/>
    <n v="85.8"/>
    <n v="16661.039999999997"/>
    <n v="1296.6719330855017"/>
    <m/>
    <n v="2786.5180840000003"/>
    <m/>
    <n v="2061.4547050000001"/>
    <n v="1401.5048608200002"/>
    <m/>
    <n v="653.40000000000009"/>
    <n v="71.084645000000009"/>
    <m/>
    <n v="8239.7999999999993"/>
    <n v="32272.428830000004"/>
    <m/>
    <m/>
    <m/>
    <m/>
    <m/>
  </r>
  <r>
    <s v="DTC046"/>
    <s v="Administrative Assistant Temp"/>
    <s v="@00522367"/>
    <s v="Kemp, Alexandria J."/>
    <s v="445"/>
    <n v="1"/>
    <s v="CK"/>
    <s v="A"/>
    <n v="0"/>
    <n v="100"/>
    <n v="0"/>
    <x v="0"/>
    <s v="120BS0"/>
    <x v="2"/>
    <s v="2399"/>
    <s v="672000"/>
    <m/>
    <m/>
    <n v="1"/>
    <m/>
    <n v="0"/>
    <n v="1296.6719330855017"/>
    <n v="1296.6719330855017"/>
    <m/>
    <m/>
    <m/>
    <n v="1296.6719330855017"/>
    <m/>
    <n v="0"/>
    <m/>
    <n v="0"/>
    <n v="0"/>
    <m/>
    <n v="0"/>
    <n v="0"/>
    <m/>
    <n v="0"/>
    <n v="0"/>
    <m/>
    <m/>
    <m/>
    <m/>
    <m/>
  </r>
  <r>
    <s v="New Position"/>
    <s v="Budget Analyst"/>
    <m/>
    <m/>
    <s v="G"/>
    <n v="1"/>
    <s v="M2"/>
    <s v="A"/>
    <n v="1"/>
    <n v="100"/>
    <n v="1"/>
    <x v="0"/>
    <s v="120BS0"/>
    <x v="2"/>
    <n v="2110"/>
    <n v="672000"/>
    <m/>
    <m/>
    <n v="0"/>
    <n v="0"/>
    <n v="0"/>
    <n v="0"/>
    <n v="0"/>
    <n v="0"/>
    <n v="0"/>
    <n v="0"/>
    <n v="0"/>
    <m/>
    <n v="0"/>
    <m/>
    <n v="0"/>
    <n v="0"/>
    <m/>
    <n v="0"/>
    <n v="0"/>
    <m/>
    <n v="0"/>
    <n v="0"/>
    <m/>
    <m/>
    <m/>
    <m/>
    <m/>
  </r>
  <r>
    <s v="DMC123"/>
    <s v="Purchasing Coordinator/Analyst"/>
    <s v="@00296579"/>
    <s v="Fore, Raquel D."/>
    <s v="490"/>
    <n v="4"/>
    <s v="CA"/>
    <s v="A"/>
    <n v="1"/>
    <n v="100"/>
    <n v="1"/>
    <x v="0"/>
    <s v="120BS1"/>
    <x v="2"/>
    <s v="2191"/>
    <s v="672000"/>
    <m/>
    <m/>
    <n v="1"/>
    <n v="70989.119999999995"/>
    <n v="70989.119999999995"/>
    <n v="42592.001910045496"/>
    <n v="113581.12191004549"/>
    <n v="223.2"/>
    <n v="85.8"/>
    <n v="16661.039999999997"/>
    <n v="1296.6719330855017"/>
    <m/>
    <n v="1391.3867519999999"/>
    <m/>
    <n v="1029.3422399999999"/>
    <n v="699.81074495999997"/>
    <m/>
    <n v="653.40000000000009"/>
    <n v="35.49456"/>
    <m/>
    <n v="4401.3254399999996"/>
    <n v="16114.53024"/>
    <m/>
    <m/>
    <m/>
    <m/>
    <m/>
  </r>
  <r>
    <s v="DMN071"/>
    <s v="Purchasing &amp; Contracts Manager"/>
    <s v="@00511882"/>
    <s v="Ehret-Stevens, Cammie"/>
    <s v="F"/>
    <n v="2"/>
    <s v="M2"/>
    <s v="A"/>
    <n v="1"/>
    <n v="100"/>
    <n v="1"/>
    <x v="0"/>
    <s v="120BS1"/>
    <x v="2"/>
    <s v="2110"/>
    <s v="672000"/>
    <m/>
    <m/>
    <n v="1"/>
    <n v="83894.68"/>
    <n v="83894.68"/>
    <n v="46895.464136525494"/>
    <n v="130790.14413652549"/>
    <n v="223.2"/>
    <n v="85.8"/>
    <n v="16661.039999999997"/>
    <n v="1296.6719330855017"/>
    <m/>
    <n v="1644.3357279999998"/>
    <m/>
    <n v="1216.4728599999999"/>
    <n v="827.03375543999994"/>
    <m/>
    <n v="653.40000000000009"/>
    <n v="41.947339999999997"/>
    <m/>
    <n v="5201.4701599999999"/>
    <n v="19044.092359999999"/>
    <m/>
    <m/>
    <m/>
    <m/>
    <m/>
  </r>
  <r>
    <s v="DMC020"/>
    <s v="Accounting Coordinator"/>
    <s v="@00603122"/>
    <s v="Heredia, Enrique L."/>
    <s v="465"/>
    <n v="4"/>
    <s v="CA"/>
    <s v="A"/>
    <n v="1"/>
    <n v="100"/>
    <n v="1"/>
    <x v="0"/>
    <s v="122BS2"/>
    <x v="2"/>
    <s v="2191"/>
    <s v="672000"/>
    <m/>
    <m/>
    <n v="1"/>
    <n v="62744.04"/>
    <n v="62744.04"/>
    <n v="39810.3800194055"/>
    <n v="102554.4200194055"/>
    <n v="223.2"/>
    <n v="85.8"/>
    <n v="16661.039999999997"/>
    <n v="1296.6719330855017"/>
    <m/>
    <n v="1229.7831839999999"/>
    <m/>
    <n v="909.78858000000002"/>
    <n v="618.53074632000005"/>
    <m/>
    <n v="621.16599600000006"/>
    <n v="31.372020000000003"/>
    <m/>
    <n v="3890.1304799999998"/>
    <n v="14242.897080000001"/>
    <m/>
    <m/>
    <m/>
    <m/>
    <m/>
  </r>
  <r>
    <s v="DMC120"/>
    <s v="Accounting Coordinator"/>
    <m/>
    <s v="Vacant"/>
    <s v="465"/>
    <n v="1"/>
    <s v="CA"/>
    <s v="A"/>
    <n v="1"/>
    <n v="100"/>
    <n v="1"/>
    <x v="0"/>
    <s v="122BS2"/>
    <x v="2"/>
    <s v="2191"/>
    <s v="672000"/>
    <m/>
    <m/>
    <n v="0"/>
    <n v="0"/>
    <n v="0"/>
    <n v="0"/>
    <n v="0"/>
    <n v="0"/>
    <n v="0"/>
    <n v="0"/>
    <n v="0"/>
    <m/>
    <n v="0"/>
    <m/>
    <n v="0"/>
    <n v="0"/>
    <m/>
    <n v="0"/>
    <n v="0"/>
    <m/>
    <n v="0"/>
    <n v="0"/>
    <m/>
    <m/>
    <m/>
    <m/>
    <m/>
  </r>
  <r>
    <s v="DMC150"/>
    <s v="Accounting Coordinator"/>
    <m/>
    <s v="Kevin's position"/>
    <m/>
    <m/>
    <s v="CA"/>
    <s v="A"/>
    <n v="1"/>
    <n v="100"/>
    <n v="1"/>
    <x v="0"/>
    <s v="122BS2"/>
    <x v="2"/>
    <s v="2191"/>
    <s v="672000"/>
    <m/>
    <m/>
    <n v="1"/>
    <n v="62744.04"/>
    <n v="62744.04"/>
    <n v="39810.3800194055"/>
    <n v="102554.4200194055"/>
    <n v="223.2"/>
    <n v="85.8"/>
    <n v="16661.039999999997"/>
    <n v="1296.6719330855017"/>
    <m/>
    <n v="1229.7831839999999"/>
    <m/>
    <n v="909.78858000000002"/>
    <n v="618.53074632000005"/>
    <m/>
    <n v="621.16599600000006"/>
    <n v="31.372020000000003"/>
    <m/>
    <n v="3890.1304799999998"/>
    <n v="14242.897080000001"/>
    <m/>
    <m/>
    <m/>
    <m/>
    <m/>
  </r>
  <r>
    <s v="DMC165"/>
    <s v="Accounting Coordinator"/>
    <s v="@00000238"/>
    <s v="Tutop, Zenaida F."/>
    <s v="465"/>
    <n v="15"/>
    <s v="CA"/>
    <s v="A"/>
    <n v="1"/>
    <n v="100"/>
    <n v="1"/>
    <x v="0"/>
    <s v="122BS2"/>
    <x v="2"/>
    <s v="2191"/>
    <s v="672000"/>
    <m/>
    <m/>
    <n v="1"/>
    <n v="82325.64"/>
    <n v="82325.64"/>
    <n v="46372.2551962055"/>
    <n v="128697.8951962055"/>
    <n v="223.2"/>
    <n v="85.8"/>
    <n v="16661.039999999997"/>
    <n v="1296.6719330855017"/>
    <m/>
    <n v="1613.5825439999999"/>
    <m/>
    <n v="1193.7217800000001"/>
    <n v="811.56615912000007"/>
    <m/>
    <n v="653.40000000000009"/>
    <n v="41.162820000000004"/>
    <m/>
    <n v="5104.1896799999995"/>
    <n v="18687.920280000002"/>
    <m/>
    <m/>
    <m/>
    <m/>
    <m/>
  </r>
  <r>
    <s v="DMN070"/>
    <s v="Accounting Manager"/>
    <s v="@00025957"/>
    <s v="Jacob, Cathi S."/>
    <s v="G"/>
    <n v="5"/>
    <s v="M2"/>
    <s v="A"/>
    <n v="1"/>
    <n v="100"/>
    <n v="1"/>
    <x v="0"/>
    <s v="122BS2"/>
    <x v="2"/>
    <s v="2110"/>
    <s v="672000"/>
    <m/>
    <m/>
    <n v="1"/>
    <n v="94163.15"/>
    <n v="94163.15"/>
    <n v="50319.567605785502"/>
    <n v="144482.7176057855"/>
    <n v="223.2"/>
    <n v="85.8"/>
    <n v="16661.039999999997"/>
    <n v="1296.6719330855017"/>
    <m/>
    <n v="1845.5977399999999"/>
    <m/>
    <n v="1365.365675"/>
    <n v="928.26033269999994"/>
    <m/>
    <n v="653.40000000000009"/>
    <n v="47.081575000000001"/>
    <m/>
    <n v="5838.1152999999995"/>
    <n v="21375.035049999999"/>
    <m/>
    <m/>
    <m/>
    <m/>
    <m/>
  </r>
  <r>
    <s v="DTC031"/>
    <s v="Accounting Coordinator - TEMP"/>
    <s v="@00030684"/>
    <s v="Batchelder, Ann"/>
    <s v="465"/>
    <n v="1"/>
    <s v="CK"/>
    <s v="A"/>
    <n v="0"/>
    <n v="100"/>
    <n v="0"/>
    <x v="0"/>
    <s v="122BS2"/>
    <x v="2"/>
    <s v="2399"/>
    <s v="672000"/>
    <m/>
    <m/>
    <n v="0"/>
    <m/>
    <n v="0"/>
    <n v="0"/>
    <n v="0"/>
    <m/>
    <m/>
    <m/>
    <n v="0"/>
    <m/>
    <n v="0"/>
    <m/>
    <n v="0"/>
    <n v="0"/>
    <m/>
    <n v="0"/>
    <n v="0"/>
    <m/>
    <n v="0"/>
    <n v="0"/>
    <m/>
    <m/>
    <m/>
    <m/>
    <m/>
  </r>
  <r>
    <s v="DMC009"/>
    <s v="Accounting Technician II"/>
    <s v="@00456143"/>
    <s v="Zorrilla, Claribeth"/>
    <s v="410"/>
    <n v="2"/>
    <s v="CA"/>
    <s v="A"/>
    <n v="1"/>
    <n v="100"/>
    <n v="1"/>
    <x v="0"/>
    <s v="122BS3"/>
    <x v="2"/>
    <s v="2191"/>
    <s v="672000"/>
    <m/>
    <m/>
    <n v="1"/>
    <n v="45515.76"/>
    <n v="45515.76"/>
    <n v="33894.912255165502"/>
    <n v="79410.672255165497"/>
    <n v="223.2"/>
    <n v="85.8"/>
    <n v="16661.039999999997"/>
    <n v="1296.6719330855017"/>
    <m/>
    <n v="892.10889599999996"/>
    <m/>
    <n v="659.97852000000012"/>
    <n v="448.69436208000002"/>
    <m/>
    <n v="450.60602400000005"/>
    <n v="22.75788"/>
    <m/>
    <n v="2821.97712"/>
    <n v="10332.077520000001"/>
    <m/>
    <m/>
    <m/>
    <m/>
    <m/>
  </r>
  <r>
    <s v="DMC025"/>
    <s v="Accounting Technician II"/>
    <s v="@00211959"/>
    <s v="Allen, Rachel R."/>
    <s v="410"/>
    <n v="8"/>
    <s v="CA"/>
    <s v="A"/>
    <n v="1"/>
    <n v="100"/>
    <n v="1"/>
    <x v="0"/>
    <s v="122BS3"/>
    <x v="2"/>
    <s v="2191"/>
    <s v="672000"/>
    <m/>
    <m/>
    <n v="1"/>
    <n v="52784.4"/>
    <n v="52784.4"/>
    <n v="36390.657948285501"/>
    <n v="89175.05794828551"/>
    <n v="223.2"/>
    <n v="85.8"/>
    <n v="16661.039999999997"/>
    <n v="1296.6719330855017"/>
    <m/>
    <n v="1034.5742399999999"/>
    <m/>
    <n v="765.37380000000007"/>
    <n v="520.34861520000004"/>
    <m/>
    <n v="522.56556"/>
    <n v="26.392200000000003"/>
    <m/>
    <n v="3272.6327999999999"/>
    <n v="11982.058800000001"/>
    <m/>
    <m/>
    <m/>
    <m/>
    <m/>
  </r>
  <r>
    <s v="DMC140"/>
    <s v="Accounting Technician II"/>
    <s v="@00714371"/>
    <s v="Geary, Camellia"/>
    <s v="410"/>
    <n v="4"/>
    <s v="CA"/>
    <s v="A"/>
    <n v="1"/>
    <n v="100"/>
    <n v="1"/>
    <x v="0"/>
    <s v="122BS3"/>
    <x v="2"/>
    <s v="2191"/>
    <s v="672000"/>
    <m/>
    <m/>
    <n v="0.75"/>
    <n v="47820"/>
    <n v="35865"/>
    <n v="26014.568619814127"/>
    <n v="61879.568619814127"/>
    <n v="167.39999999999998"/>
    <n v="64.349999999999994"/>
    <n v="12495.779999999999"/>
    <n v="972.50394981412626"/>
    <m/>
    <n v="702.95399999999995"/>
    <m/>
    <n v="520.04250000000002"/>
    <n v="353.55717000000004"/>
    <m/>
    <n v="355.06350000000003"/>
    <n v="17.932500000000001"/>
    <m/>
    <n v="2223.63"/>
    <n v="8141.3550000000005"/>
    <m/>
    <m/>
    <m/>
    <m/>
    <m/>
  </r>
  <r>
    <s v="DMC140"/>
    <s v="Accounting Technician II"/>
    <s v="@00714371"/>
    <s v="Geary, Camellia"/>
    <s v="410"/>
    <n v="4"/>
    <s v="CA"/>
    <s v="A"/>
    <n v="1"/>
    <n v="100"/>
    <n v="1"/>
    <x v="9"/>
    <s v="122BS3"/>
    <x v="2"/>
    <s v="2191"/>
    <s v="672000"/>
    <m/>
    <m/>
    <n v="0.25"/>
    <n v="47820"/>
    <n v="11955"/>
    <n v="8671.5228732713749"/>
    <n v="20626.522873271373"/>
    <n v="55.8"/>
    <n v="21.45"/>
    <n v="4165.2599999999993"/>
    <n v="324.16798327137542"/>
    <m/>
    <n v="234.31799999999998"/>
    <m/>
    <n v="173.3475"/>
    <n v="117.85239"/>
    <m/>
    <n v="118.35450000000002"/>
    <n v="5.9775"/>
    <m/>
    <n v="741.21"/>
    <n v="2713.7850000000003"/>
    <m/>
    <m/>
    <m/>
    <m/>
    <m/>
  </r>
  <r>
    <s v="DMN004"/>
    <s v="Accounting Manager - BC"/>
    <s v="@00407862"/>
    <s v="Morales, Christine"/>
    <s v="G"/>
    <n v="12"/>
    <s v="M2"/>
    <s v="A"/>
    <n v="1"/>
    <n v="100"/>
    <n v="1"/>
    <x v="0"/>
    <s v="122BS3"/>
    <x v="2"/>
    <s v="2110"/>
    <s v="672000"/>
    <m/>
    <m/>
    <n v="1"/>
    <n v="111930.39"/>
    <n v="111930.39"/>
    <n v="56244.195921705497"/>
    <n v="168174.5859217055"/>
    <n v="223.2"/>
    <n v="85.8"/>
    <n v="16661.039999999997"/>
    <n v="1296.6719330855017"/>
    <m/>
    <n v="2193.8356439999998"/>
    <m/>
    <n v="1622.9906550000001"/>
    <n v="1103.40978462"/>
    <m/>
    <n v="653.40000000000009"/>
    <n v="55.965195000000001"/>
    <m/>
    <n v="6939.6841800000002"/>
    <n v="25408.198530000001"/>
    <m/>
    <m/>
    <m/>
    <m/>
    <m/>
  </r>
  <r>
    <s v="DSUB19"/>
    <s v="Classified Hourly-Substitute"/>
    <m/>
    <m/>
    <m/>
    <m/>
    <s v="CK"/>
    <s v="A"/>
    <n v="0"/>
    <m/>
    <m/>
    <x v="0"/>
    <s v="122BS3"/>
    <x v="2"/>
    <s v="2399"/>
    <s v="672000"/>
    <s v="DTL001"/>
    <m/>
    <n v="0"/>
    <m/>
    <n v="0"/>
    <n v="0"/>
    <n v="0"/>
    <m/>
    <m/>
    <m/>
    <n v="0"/>
    <m/>
    <n v="0"/>
    <m/>
    <n v="0"/>
    <n v="0"/>
    <m/>
    <n v="0"/>
    <n v="0"/>
    <m/>
    <n v="0"/>
    <n v="0"/>
    <m/>
    <m/>
    <m/>
    <m/>
    <m/>
  </r>
  <r>
    <s v="DTC034"/>
    <s v="Accounting Tech. II-TEMP"/>
    <s v="@00144488"/>
    <s v="Duffel, Debbie L."/>
    <s v="410"/>
    <n v="1"/>
    <s v="CK"/>
    <s v="A"/>
    <n v="0"/>
    <n v="100"/>
    <n v="0"/>
    <x v="0"/>
    <s v="122BS3"/>
    <x v="2"/>
    <s v="2399"/>
    <s v="672000"/>
    <m/>
    <m/>
    <n v="0"/>
    <m/>
    <n v="0"/>
    <n v="0"/>
    <n v="0"/>
    <m/>
    <m/>
    <m/>
    <n v="0"/>
    <m/>
    <n v="0"/>
    <m/>
    <n v="0"/>
    <n v="0"/>
    <m/>
    <n v="0"/>
    <n v="0"/>
    <m/>
    <n v="0"/>
    <n v="0"/>
    <m/>
    <m/>
    <m/>
    <m/>
    <m/>
  </r>
  <r>
    <s v="DTN012"/>
    <s v="Manager, Accounting - INTERIM"/>
    <m/>
    <m/>
    <m/>
    <m/>
    <s v="M2"/>
    <s v="A"/>
    <n v="0"/>
    <m/>
    <m/>
    <x v="0"/>
    <s v="122BS3"/>
    <x v="2"/>
    <s v="2110"/>
    <s v="672000"/>
    <m/>
    <m/>
    <n v="0"/>
    <m/>
    <n v="0"/>
    <n v="0"/>
    <n v="0"/>
    <m/>
    <m/>
    <m/>
    <n v="0"/>
    <m/>
    <n v="0"/>
    <m/>
    <n v="0"/>
    <n v="0"/>
    <m/>
    <n v="0"/>
    <n v="0"/>
    <m/>
    <n v="0"/>
    <n v="0"/>
    <m/>
    <m/>
    <m/>
    <m/>
    <m/>
  </r>
  <r>
    <s v="DMC012"/>
    <s v="Accounting Technician II"/>
    <s v="@00121146"/>
    <s v="Peters, Jacqueline D."/>
    <s v="410"/>
    <n v="7"/>
    <s v="CA"/>
    <s v="A"/>
    <n v="1"/>
    <n v="100"/>
    <n v="1"/>
    <x v="0"/>
    <s v="122BS4"/>
    <x v="2"/>
    <s v="2191"/>
    <s v="672000"/>
    <m/>
    <m/>
    <n v="1"/>
    <n v="51496.92"/>
    <n v="51496.92"/>
    <n v="35948.591390445494"/>
    <n v="87445.511390445492"/>
    <n v="223.2"/>
    <n v="85.8"/>
    <n v="16661.039999999997"/>
    <n v="1296.6719330855017"/>
    <m/>
    <n v="1009.3396319999999"/>
    <m/>
    <n v="746.70533999999998"/>
    <n v="507.65663735999999"/>
    <m/>
    <n v="509.81950800000004"/>
    <n v="25.748459999999998"/>
    <m/>
    <n v="3192.8090400000001"/>
    <n v="11689.80084"/>
    <m/>
    <m/>
    <m/>
    <m/>
    <m/>
  </r>
  <r>
    <s v="DMC092"/>
    <s v="Accounting Technician II"/>
    <s v="@00518959"/>
    <s v="Platas, Maria L."/>
    <s v="410"/>
    <n v="7"/>
    <s v="CA"/>
    <s v="A"/>
    <n v="1"/>
    <n v="100"/>
    <n v="1"/>
    <x v="0"/>
    <s v="122BS4"/>
    <x v="2"/>
    <s v="2191"/>
    <s v="672000"/>
    <m/>
    <m/>
    <n v="1"/>
    <n v="51496.92"/>
    <n v="51496.92"/>
    <n v="35948.591390445494"/>
    <n v="87445.511390445492"/>
    <n v="223.2"/>
    <n v="85.8"/>
    <n v="16661.039999999997"/>
    <n v="1296.6719330855017"/>
    <m/>
    <n v="1009.3396319999999"/>
    <m/>
    <n v="746.70533999999998"/>
    <n v="507.65663735999999"/>
    <m/>
    <n v="509.81950800000004"/>
    <n v="25.748459999999998"/>
    <m/>
    <n v="3192.8090400000001"/>
    <n v="11689.80084"/>
    <m/>
    <m/>
    <m/>
    <m/>
    <m/>
  </r>
  <r>
    <s v="DMN030"/>
    <s v="Accounting Manager - PC"/>
    <s v="@00117529"/>
    <s v="Huckabay, Sonia M."/>
    <s v="G"/>
    <n v="12"/>
    <s v="M2"/>
    <s v="A"/>
    <n v="1"/>
    <n v="100"/>
    <n v="1"/>
    <x v="0"/>
    <s v="122BS4"/>
    <x v="2"/>
    <s v="2110"/>
    <s v="672000"/>
    <m/>
    <m/>
    <n v="1"/>
    <n v="111930.39"/>
    <n v="111930.39"/>
    <n v="56244.195921705497"/>
    <n v="168174.5859217055"/>
    <n v="223.2"/>
    <n v="85.8"/>
    <n v="16661.039999999997"/>
    <n v="1296.6719330855017"/>
    <m/>
    <n v="2193.8356439999998"/>
    <m/>
    <n v="1622.9906550000001"/>
    <n v="1103.40978462"/>
    <m/>
    <n v="653.40000000000009"/>
    <n v="55.965195000000001"/>
    <m/>
    <n v="6939.6841800000002"/>
    <n v="25408.198530000001"/>
    <m/>
    <m/>
    <m/>
    <m/>
    <m/>
  </r>
  <r>
    <s v="DMC132"/>
    <s v="Accounting Technician II"/>
    <s v="@00193207"/>
    <s v="Galvan, Lacie"/>
    <s v="410"/>
    <n v="4"/>
    <s v="CA"/>
    <s v="A"/>
    <n v="1"/>
    <n v="100"/>
    <n v="1"/>
    <x v="0"/>
    <s v="122BS5"/>
    <x v="2"/>
    <s v="2191"/>
    <s v="672000"/>
    <m/>
    <m/>
    <n v="1"/>
    <n v="47820"/>
    <n v="47820"/>
    <n v="34686.0914930855"/>
    <n v="82506.091493085492"/>
    <n v="223.2"/>
    <n v="85.8"/>
    <n v="16661.039999999997"/>
    <n v="1296.6719330855017"/>
    <m/>
    <n v="937.27199999999993"/>
    <m/>
    <n v="693.39"/>
    <n v="471.40956"/>
    <m/>
    <n v="473.41800000000006"/>
    <n v="23.91"/>
    <m/>
    <n v="2964.84"/>
    <n v="10855.140000000001"/>
    <m/>
    <m/>
    <m/>
    <m/>
    <m/>
  </r>
  <r>
    <s v="DMN028"/>
    <s v="Accounting Manager - CC"/>
    <s v="@00058074"/>
    <s v="Rock, Rebecca L."/>
    <s v="G"/>
    <n v="5"/>
    <s v="M2"/>
    <s v="A"/>
    <n v="1"/>
    <n v="100"/>
    <n v="1"/>
    <x v="0"/>
    <s v="122BS5"/>
    <x v="2"/>
    <s v="2110"/>
    <s v="672000"/>
    <m/>
    <m/>
    <n v="1"/>
    <n v="94163.15"/>
    <n v="94163.15"/>
    <n v="50319.567605785502"/>
    <n v="144482.7176057855"/>
    <n v="223.2"/>
    <n v="85.8"/>
    <n v="16661.039999999997"/>
    <n v="1296.6719330855017"/>
    <m/>
    <n v="1845.5977399999999"/>
    <m/>
    <n v="1365.365675"/>
    <n v="928.26033269999994"/>
    <m/>
    <n v="653.40000000000009"/>
    <n v="47.081575000000001"/>
    <m/>
    <n v="5838.1152999999995"/>
    <n v="21375.035049999999"/>
    <m/>
    <m/>
    <m/>
    <m/>
    <m/>
  </r>
  <r>
    <s v="DMC018"/>
    <s v="Accounting Technician II"/>
    <s v="@00300770"/>
    <s v="Medina, Ivan"/>
    <s v="410"/>
    <n v="4"/>
    <s v="CA"/>
    <s v="A"/>
    <n v="1"/>
    <n v="100"/>
    <n v="1"/>
    <x v="0"/>
    <s v="122BS6"/>
    <x v="2"/>
    <s v="2191"/>
    <s v="672000"/>
    <m/>
    <m/>
    <n v="1"/>
    <n v="47820"/>
    <n v="47820"/>
    <n v="34686.0914930855"/>
    <n v="82506.091493085492"/>
    <n v="223.2"/>
    <n v="85.8"/>
    <n v="16661.039999999997"/>
    <n v="1296.6719330855017"/>
    <m/>
    <n v="937.27199999999993"/>
    <m/>
    <n v="693.39"/>
    <n v="471.40956"/>
    <m/>
    <n v="473.41800000000006"/>
    <n v="23.91"/>
    <m/>
    <n v="2964.84"/>
    <n v="10855.140000000001"/>
    <m/>
    <m/>
    <m/>
    <m/>
    <m/>
  </r>
  <r>
    <s v="DMC023"/>
    <s v="Accounting Technician II"/>
    <s v="@00000414"/>
    <s v="Gonzalez, Julia A."/>
    <s v="410"/>
    <n v="15"/>
    <s v="CA"/>
    <s v="A"/>
    <n v="1"/>
    <n v="100"/>
    <n v="1"/>
    <x v="0"/>
    <s v="122BS7"/>
    <x v="2"/>
    <s v="2191"/>
    <s v="672000"/>
    <m/>
    <m/>
    <n v="1"/>
    <n v="62744.04"/>
    <n v="62744.04"/>
    <n v="39810.3800194055"/>
    <n v="102554.4200194055"/>
    <n v="223.2"/>
    <n v="85.8"/>
    <n v="16661.039999999997"/>
    <n v="1296.6719330855017"/>
    <m/>
    <n v="1229.7831839999999"/>
    <m/>
    <n v="909.78858000000002"/>
    <n v="618.53074632000005"/>
    <m/>
    <n v="621.16599600000006"/>
    <n v="31.372020000000003"/>
    <m/>
    <n v="3890.1304799999998"/>
    <n v="14242.897080000001"/>
    <m/>
    <m/>
    <m/>
    <m/>
    <m/>
  </r>
  <r>
    <s v="DMC093"/>
    <s v="Accounting Technician II"/>
    <s v="@00669209"/>
    <s v="Rodriguez, Priscilla"/>
    <s v="410"/>
    <n v="4"/>
    <s v="CA"/>
    <s v="A"/>
    <n v="1"/>
    <n v="100"/>
    <n v="1"/>
    <x v="0"/>
    <s v="122BS7"/>
    <x v="2"/>
    <s v="2191"/>
    <s v="672000"/>
    <m/>
    <m/>
    <n v="1"/>
    <n v="47820"/>
    <n v="47820"/>
    <n v="34686.0914930855"/>
    <n v="82506.091493085492"/>
    <n v="223.2"/>
    <n v="85.8"/>
    <n v="16661.039999999997"/>
    <n v="1296.6719330855017"/>
    <m/>
    <n v="937.27199999999993"/>
    <m/>
    <n v="693.39"/>
    <n v="471.40956"/>
    <m/>
    <n v="473.41800000000006"/>
    <n v="23.91"/>
    <m/>
    <n v="2964.84"/>
    <n v="10855.140000000001"/>
    <m/>
    <m/>
    <m/>
    <m/>
    <m/>
  </r>
  <r>
    <s v="DMC105"/>
    <s v="Accounting Technician II"/>
    <s v="@00360102"/>
    <s v="Galvan, Juanita"/>
    <s v="410"/>
    <n v="3"/>
    <s v="CA"/>
    <s v="A"/>
    <n v="1"/>
    <n v="100"/>
    <n v="1"/>
    <x v="0"/>
    <s v="122BS7"/>
    <x v="2"/>
    <s v="2191"/>
    <s v="672000"/>
    <m/>
    <m/>
    <n v="1"/>
    <n v="46653.72"/>
    <n v="46653.72"/>
    <n v="34285.639924845498"/>
    <n v="80939.359924845499"/>
    <n v="223.2"/>
    <n v="85.8"/>
    <n v="16661.039999999997"/>
    <n v="1296.6719330855017"/>
    <m/>
    <n v="914.41291200000001"/>
    <m/>
    <n v="676.47894000000008"/>
    <n v="459.91237176000004"/>
    <m/>
    <n v="461.87182800000005"/>
    <n v="23.32686"/>
    <m/>
    <n v="2892.5306399999999"/>
    <n v="10590.39444"/>
    <m/>
    <m/>
    <m/>
    <m/>
    <m/>
  </r>
  <r>
    <s v="DMN029"/>
    <s v="Accounting Manager"/>
    <s v="@00671844"/>
    <s v="Blakemore, Tracy C."/>
    <s v="G"/>
    <n v="7"/>
    <s v="M2"/>
    <s v="A"/>
    <n v="1"/>
    <n v="100"/>
    <n v="1"/>
    <x v="0"/>
    <s v="122BS7"/>
    <x v="2"/>
    <s v="2110"/>
    <s v="672000"/>
    <m/>
    <m/>
    <n v="1"/>
    <n v="98930.16"/>
    <n v="98930.16"/>
    <n v="51909.165226365505"/>
    <n v="150839.3252263655"/>
    <n v="223.2"/>
    <n v="85.8"/>
    <n v="16661.039999999997"/>
    <n v="1296.6719330855017"/>
    <m/>
    <n v="1939.0311360000001"/>
    <m/>
    <n v="1434.4873200000002"/>
    <n v="975.2535172800001"/>
    <m/>
    <n v="653.40000000000009"/>
    <n v="49.46508"/>
    <m/>
    <n v="6133.6699200000003"/>
    <n v="22457.14632"/>
    <m/>
    <m/>
    <m/>
    <m/>
    <m/>
  </r>
  <r>
    <s v="DSUB20"/>
    <s v="Classified Hourly- Substitute"/>
    <m/>
    <m/>
    <m/>
    <m/>
    <s v="CK"/>
    <s v="A"/>
    <n v="1"/>
    <m/>
    <m/>
    <x v="0"/>
    <s v="122BS7"/>
    <x v="2"/>
    <s v="2399"/>
    <s v="672000"/>
    <m/>
    <m/>
    <n v="0"/>
    <m/>
    <n v="0"/>
    <n v="0"/>
    <n v="0"/>
    <m/>
    <m/>
    <m/>
    <n v="0"/>
    <m/>
    <n v="0"/>
    <m/>
    <n v="0"/>
    <n v="0"/>
    <m/>
    <n v="0"/>
    <n v="0"/>
    <m/>
    <n v="0"/>
    <n v="0"/>
    <m/>
    <m/>
    <m/>
    <m/>
    <m/>
  </r>
  <r>
    <s v="DMC049"/>
    <s v="Administrative Assistant"/>
    <s v="@00003172"/>
    <s v="Munoz, Cynthia"/>
    <s v="445"/>
    <n v="15"/>
    <s v="CA"/>
    <s v="A"/>
    <n v="1"/>
    <n v="100"/>
    <n v="1"/>
    <x v="0"/>
    <s v="130IT0"/>
    <x v="3"/>
    <s v="2191"/>
    <s v="678000"/>
    <m/>
    <m/>
    <n v="1"/>
    <n v="65792.024499999956"/>
    <n v="65792.024499999956"/>
    <n v="40856.929881356482"/>
    <n v="106648.95438135644"/>
    <n v="223.2"/>
    <n v="85.8"/>
    <n v="16661.039999999997"/>
    <n v="1296.6719330855017"/>
    <m/>
    <n v="1289.523680199999"/>
    <m/>
    <n v="953.98435524999945"/>
    <n v="648.57777752099958"/>
    <m/>
    <n v="651.34104254999966"/>
    <n v="32.896012249999977"/>
    <m/>
    <n v="4079.1055189999975"/>
    <n v="14934.789561499991"/>
    <m/>
    <m/>
    <m/>
    <m/>
    <m/>
  </r>
  <r>
    <s v="DMC174"/>
    <s v="Department Assistant III"/>
    <s v="@00370396"/>
    <s v="Reyes Bonilla, Mayra A."/>
    <s v="380"/>
    <n v="2"/>
    <s v="CA"/>
    <s v="A"/>
    <n v="1"/>
    <n v="100"/>
    <n v="1"/>
    <x v="0"/>
    <s v="130IT0"/>
    <x v="3"/>
    <s v="2191"/>
    <s v="678000"/>
    <m/>
    <m/>
    <n v="1"/>
    <n v="39248.160000000003"/>
    <n v="39248.160000000003"/>
    <n v="31742.881654365501"/>
    <n v="70991.041654365501"/>
    <n v="223.2"/>
    <n v="85.8"/>
    <n v="16661.039999999997"/>
    <n v="1296.6719330855017"/>
    <m/>
    <n v="769.26393600000006"/>
    <m/>
    <n v="569.09832000000006"/>
    <n v="386.90836128000007"/>
    <m/>
    <n v="388.55678400000005"/>
    <n v="19.624080000000003"/>
    <m/>
    <n v="2433.3859200000002"/>
    <n v="8909.3323200000013"/>
    <m/>
    <m/>
    <m/>
    <m/>
    <m/>
  </r>
  <r>
    <s v="DMN065"/>
    <s v="Chief Information Officer"/>
    <s v="@00630702"/>
    <s v="Moser, Gary"/>
    <s v="M"/>
    <n v="9"/>
    <s v="M2"/>
    <s v="A"/>
    <n v="1"/>
    <n v="100"/>
    <n v="1"/>
    <x v="0"/>
    <s v="130IT0"/>
    <x v="3"/>
    <s v="2110"/>
    <s v="678000"/>
    <m/>
    <m/>
    <n v="1"/>
    <n v="200380.37"/>
    <n v="200380.37"/>
    <n v="81554.76641254549"/>
    <n v="281935.13641254546"/>
    <n v="223.2"/>
    <n v="85.8"/>
    <n v="16661.039999999997"/>
    <n v="1296.6719330855017"/>
    <m/>
    <n v="3927.4552519999997"/>
    <m/>
    <n v="2905.5153650000002"/>
    <n v="1975.34968746"/>
    <m/>
    <n v="653.40000000000009"/>
    <n v="100.190185"/>
    <m/>
    <n v="8239.7999999999993"/>
    <n v="45486.343990000001"/>
    <m/>
    <m/>
    <m/>
    <m/>
    <m/>
  </r>
  <r>
    <s v="DTC042"/>
    <s v="Department Assistant III-temp"/>
    <m/>
    <m/>
    <s v="380"/>
    <n v="1"/>
    <s v="CK"/>
    <s v="A"/>
    <n v="0"/>
    <n v="100"/>
    <n v="0"/>
    <x v="0"/>
    <s v="130IT0"/>
    <x v="3"/>
    <s v="2399"/>
    <s v="678000"/>
    <s v="DTL001"/>
    <m/>
    <n v="0"/>
    <m/>
    <n v="0"/>
    <n v="0"/>
    <n v="0"/>
    <m/>
    <m/>
    <m/>
    <n v="0"/>
    <m/>
    <n v="0"/>
    <m/>
    <n v="0"/>
    <n v="0"/>
    <m/>
    <n v="0"/>
    <n v="0"/>
    <m/>
    <n v="0"/>
    <n v="0"/>
    <m/>
    <m/>
    <m/>
    <m/>
    <m/>
  </r>
  <r>
    <s v="DMC040"/>
    <s v="Identity Management Engineer"/>
    <s v="@00004665"/>
    <s v="Galvez, Marco V."/>
    <s v="515"/>
    <n v="15"/>
    <s v="CA"/>
    <s v="A"/>
    <n v="1"/>
    <n v="100"/>
    <n v="1"/>
    <x v="0"/>
    <s v="131IS0"/>
    <x v="3"/>
    <s v="2191"/>
    <s v="678000"/>
    <m/>
    <m/>
    <n v="1"/>
    <n v="107807.99589999997"/>
    <n v="107807.99589999997"/>
    <n v="54869.550629907695"/>
    <n v="162677.54652990767"/>
    <n v="223.2"/>
    <n v="85.8"/>
    <n v="16661.039999999997"/>
    <n v="1296.6719330855017"/>
    <m/>
    <n v="2113.0367196399993"/>
    <m/>
    <n v="1563.2159405499997"/>
    <n v="1062.7712235821998"/>
    <m/>
    <n v="653.40000000000009"/>
    <n v="53.903997949999983"/>
    <m/>
    <n v="6684.0957457999975"/>
    <n v="24472.415069299994"/>
    <m/>
    <m/>
    <m/>
    <m/>
    <m/>
  </r>
  <r>
    <s v="DMC170"/>
    <s v="Security Engineer"/>
    <s v="@00302402"/>
    <s v="Lefler, Patrick S."/>
    <s v="535"/>
    <n v="3"/>
    <s v="CA"/>
    <s v="A"/>
    <n v="1"/>
    <n v="100"/>
    <n v="1"/>
    <x v="0"/>
    <s v="131IS0"/>
    <x v="3"/>
    <s v="2191"/>
    <s v="678000"/>
    <m/>
    <m/>
    <n v="1"/>
    <n v="86493.36"/>
    <n v="86493.36"/>
    <n v="47762.0147719655"/>
    <n v="134255.37477196549"/>
    <n v="223.2"/>
    <n v="85.8"/>
    <n v="16661.039999999997"/>
    <n v="1296.6719330855017"/>
    <m/>
    <n v="1695.2698559999999"/>
    <m/>
    <n v="1254.15372"/>
    <n v="852.65154288000008"/>
    <m/>
    <n v="653.40000000000009"/>
    <n v="43.246679999999998"/>
    <m/>
    <n v="5362.5883199999998"/>
    <n v="19633.992720000002"/>
    <m/>
    <m/>
    <m/>
    <m/>
    <m/>
  </r>
  <r>
    <s v="DMN054"/>
    <s v="Director, IT security"/>
    <s v="@00627631"/>
    <s v="Alexander, Steven M."/>
    <s v="K"/>
    <n v="9"/>
    <s v="M2"/>
    <s v="A"/>
    <n v="1"/>
    <n v="100"/>
    <n v="1"/>
    <x v="0"/>
    <s v="131IS0"/>
    <x v="3"/>
    <s v="2110"/>
    <s v="678000"/>
    <m/>
    <m/>
    <n v="1"/>
    <n v="142169.29"/>
    <n v="142169.29"/>
    <n v="65752.903057905496"/>
    <n v="207922.1930579055"/>
    <n v="223.2"/>
    <n v="85.8"/>
    <n v="16661.039999999997"/>
    <n v="1296.6719330855017"/>
    <m/>
    <n v="2786.5180840000003"/>
    <m/>
    <n v="2061.4547050000001"/>
    <n v="1401.5048608200002"/>
    <m/>
    <n v="653.40000000000009"/>
    <n v="71.084645000000009"/>
    <m/>
    <n v="8239.7999999999993"/>
    <n v="32272.428830000004"/>
    <m/>
    <m/>
    <m/>
    <m/>
    <m/>
  </r>
  <r>
    <s v="DMC002"/>
    <s v="Enterprise Res Plan Analyst II"/>
    <s v="@00004260"/>
    <s v="Chiang, Charley C."/>
    <s v="530"/>
    <n v="15"/>
    <s v="CA"/>
    <s v="A"/>
    <n v="1"/>
    <n v="100"/>
    <n v="1"/>
    <x v="0"/>
    <s v="132EA0"/>
    <x v="3"/>
    <s v="2191"/>
    <s v="678000"/>
    <m/>
    <m/>
    <n v="1"/>
    <n v="113486.8"/>
    <n v="113486.8"/>
    <n v="56763.193287485497"/>
    <n v="170249.9932874855"/>
    <n v="223.2"/>
    <n v="85.8"/>
    <n v="16661.039999999997"/>
    <n v="1296.6719330855017"/>
    <m/>
    <n v="2224.3412800000001"/>
    <m/>
    <n v="1645.5586000000001"/>
    <n v="1118.7528744000001"/>
    <m/>
    <n v="653.40000000000009"/>
    <n v="56.743400000000001"/>
    <m/>
    <n v="7036.1815999999999"/>
    <n v="25761.5036"/>
    <m/>
    <m/>
    <m/>
    <m/>
    <m/>
  </r>
  <r>
    <s v="DMC003"/>
    <s v="Enterprise Res Plan Analyst I"/>
    <s v="@00650501"/>
    <s v="Raboy, Michael"/>
    <s v="515"/>
    <n v="4"/>
    <s v="CA"/>
    <s v="A"/>
    <n v="1"/>
    <n v="100"/>
    <n v="1"/>
    <x v="0"/>
    <s v="132EA0"/>
    <x v="3"/>
    <s v="2191"/>
    <s v="678000"/>
    <m/>
    <m/>
    <n v="1"/>
    <n v="80317.679999999993"/>
    <n v="80317.679999999993"/>
    <n v="45702.684870525496"/>
    <n v="126020.36487052549"/>
    <n v="223.2"/>
    <n v="85.8"/>
    <n v="16661.039999999997"/>
    <n v="1296.6719330855017"/>
    <m/>
    <n v="1574.2265279999999"/>
    <m/>
    <n v="1164.60636"/>
    <n v="791.77168943999993"/>
    <m/>
    <n v="653.40000000000009"/>
    <n v="40.158839999999998"/>
    <m/>
    <n v="4979.6961599999995"/>
    <n v="18232.113359999999"/>
    <m/>
    <m/>
    <m/>
    <m/>
    <m/>
  </r>
  <r>
    <s v="DMC028"/>
    <s v="Enterprise Res Plan Analyst I"/>
    <s v="@00538679"/>
    <s v="Roopawala, Juzar A."/>
    <s v="515"/>
    <n v="13"/>
    <s v="CA"/>
    <s v="A"/>
    <n v="1"/>
    <n v="100"/>
    <n v="1"/>
    <x v="0"/>
    <s v="132EA0"/>
    <x v="3"/>
    <s v="2191"/>
    <s v="678000"/>
    <m/>
    <m/>
    <n v="1"/>
    <n v="100305.72"/>
    <n v="100305.72"/>
    <n v="52367.856712845496"/>
    <n v="152673.5767128455"/>
    <n v="223.2"/>
    <n v="85.8"/>
    <n v="16661.039999999997"/>
    <n v="1296.6719330855017"/>
    <m/>
    <n v="1965.9921119999999"/>
    <m/>
    <n v="1454.4329400000001"/>
    <n v="988.81378776000008"/>
    <m/>
    <n v="653.40000000000009"/>
    <n v="50.152860000000004"/>
    <m/>
    <n v="6218.9546399999999"/>
    <n v="22769.398440000001"/>
    <m/>
    <m/>
    <m/>
    <m/>
    <m/>
  </r>
  <r>
    <s v="DMC051"/>
    <s v="Enterprise Res Plan Analyst I"/>
    <m/>
    <m/>
    <n v="515"/>
    <n v="1"/>
    <s v="CA"/>
    <s v="A"/>
    <n v="1"/>
    <m/>
    <m/>
    <x v="0"/>
    <s v="132EA0"/>
    <x v="3"/>
    <s v="2191"/>
    <s v="678000"/>
    <m/>
    <m/>
    <n v="1"/>
    <n v="74582.880000000005"/>
    <n v="74582.880000000005"/>
    <n v="43790.369932125497"/>
    <n v="118373.2499321255"/>
    <n v="223.2"/>
    <n v="85.8"/>
    <n v="16661.039999999997"/>
    <n v="1296.6719330855017"/>
    <m/>
    <n v="1461.8244480000001"/>
    <m/>
    <n v="1081.4517600000001"/>
    <n v="735.23803104000012"/>
    <m/>
    <n v="653.40000000000009"/>
    <n v="37.291440000000001"/>
    <m/>
    <n v="4624.1385600000003"/>
    <n v="16930.313760000001"/>
    <m/>
    <m/>
    <m/>
    <m/>
    <m/>
  </r>
  <r>
    <s v="DMC083"/>
    <s v="Enterprise Res Plan Analyst II"/>
    <s v="@00257242"/>
    <s v="Tully, Brian A."/>
    <s v="530"/>
    <n v="14"/>
    <s v="CA"/>
    <s v="A"/>
    <n v="1"/>
    <n v="100"/>
    <n v="1"/>
    <x v="0"/>
    <s v="132EA0"/>
    <x v="3"/>
    <s v="2191"/>
    <s v="678000"/>
    <m/>
    <m/>
    <n v="1"/>
    <n v="110718.84"/>
    <n v="110718.84"/>
    <n v="55840.194881805503"/>
    <n v="166559.03488180551"/>
    <n v="223.2"/>
    <n v="85.8"/>
    <n v="16661.039999999997"/>
    <n v="1296.6719330855017"/>
    <m/>
    <n v="2170.0892639999997"/>
    <m/>
    <n v="1605.42318"/>
    <n v="1091.4663247200001"/>
    <m/>
    <n v="653.40000000000009"/>
    <n v="55.35942"/>
    <m/>
    <n v="6864.56808"/>
    <n v="25133.17668"/>
    <m/>
    <m/>
    <m/>
    <m/>
    <m/>
  </r>
  <r>
    <s v="DMC084"/>
    <s v="Database Administrator II"/>
    <s v="@00000243"/>
    <s v="Bowman, Carl N."/>
    <s v="540"/>
    <n v="15"/>
    <s v="CA"/>
    <s v="A"/>
    <n v="1"/>
    <n v="100"/>
    <n v="1"/>
    <x v="0"/>
    <s v="132EA0"/>
    <x v="3"/>
    <s v="2191"/>
    <s v="678000"/>
    <m/>
    <m/>
    <n v="1"/>
    <n v="119232"/>
    <n v="119232"/>
    <n v="58858.976189085501"/>
    <n v="178090.97618908552"/>
    <n v="223.2"/>
    <n v="85.8"/>
    <n v="16661.039999999997"/>
    <n v="1296.6719330855017"/>
    <n v="180"/>
    <n v="2336.9472000000001"/>
    <m/>
    <n v="1728.864"/>
    <n v="1175.389056"/>
    <m/>
    <n v="653.40000000000009"/>
    <n v="59.616"/>
    <m/>
    <n v="7392.384"/>
    <n v="27065.664000000001"/>
    <m/>
    <m/>
    <m/>
    <m/>
    <m/>
  </r>
  <r>
    <s v="DMC098"/>
    <s v="Database Administrator I"/>
    <s v="@00254317"/>
    <s v="Carrizales, Candy"/>
    <s v="515"/>
    <n v="9"/>
    <s v="CA"/>
    <s v="A"/>
    <n v="1"/>
    <n v="100"/>
    <n v="1"/>
    <x v="0"/>
    <s v="132EA0"/>
    <x v="3"/>
    <s v="2191"/>
    <s v="678000"/>
    <m/>
    <m/>
    <n v="1"/>
    <n v="90872.04"/>
    <n v="90872.04"/>
    <n v="49222.1206474055"/>
    <n v="140094.16064740549"/>
    <n v="223.2"/>
    <n v="85.8"/>
    <n v="16661.039999999997"/>
    <n v="1296.6719330855017"/>
    <m/>
    <n v="1781.0919839999999"/>
    <m/>
    <n v="1317.6445799999999"/>
    <n v="895.81657031999998"/>
    <m/>
    <n v="653.40000000000009"/>
    <n v="45.436019999999999"/>
    <m/>
    <n v="5634.0664799999995"/>
    <n v="20627.953079999999"/>
    <m/>
    <m/>
    <m/>
    <m/>
    <m/>
  </r>
  <r>
    <s v="DMC127"/>
    <s v="Cloud Applications Engineer"/>
    <s v="@00256951"/>
    <s v="White, Joseph C."/>
    <s v="540"/>
    <n v="4"/>
    <s v="CA"/>
    <s v="A"/>
    <n v="1"/>
    <n v="100"/>
    <n v="1"/>
    <x v="0"/>
    <s v="132EA0"/>
    <x v="3"/>
    <s v="2191"/>
    <s v="678000"/>
    <m/>
    <m/>
    <n v="1"/>
    <n v="90872.04"/>
    <n v="90872.04"/>
    <n v="49222.1206474055"/>
    <n v="140094.16064740549"/>
    <n v="223.2"/>
    <n v="85.8"/>
    <n v="16661.039999999997"/>
    <n v="1296.6719330855017"/>
    <m/>
    <n v="1781.0919839999999"/>
    <m/>
    <n v="1317.6445799999999"/>
    <n v="895.81657031999998"/>
    <m/>
    <n v="653.40000000000009"/>
    <n v="45.436019999999999"/>
    <m/>
    <n v="5634.0664799999995"/>
    <n v="20627.953079999999"/>
    <m/>
    <m/>
    <m/>
    <m/>
    <m/>
  </r>
  <r>
    <s v="DMC128"/>
    <s v="Web Developer"/>
    <m/>
    <m/>
    <m/>
    <m/>
    <s v="CA"/>
    <s v="A"/>
    <n v="1"/>
    <m/>
    <m/>
    <x v="0"/>
    <s v="132EA0"/>
    <x v="3"/>
    <s v="2191"/>
    <s v="678000"/>
    <m/>
    <m/>
    <n v="1"/>
    <n v="84383.76"/>
    <n v="84383.76"/>
    <n v="47058.551775165499"/>
    <n v="131442.31177516549"/>
    <n v="223.2"/>
    <n v="85.8"/>
    <n v="16661.039999999997"/>
    <n v="1296.6719330855017"/>
    <m/>
    <n v="1653.9216959999999"/>
    <m/>
    <n v="1223.5645199999999"/>
    <n v="831.85510608000004"/>
    <m/>
    <n v="653.40000000000009"/>
    <n v="42.191879999999998"/>
    <m/>
    <n v="5231.7931199999994"/>
    <n v="19155.113519999999"/>
    <m/>
    <m/>
    <m/>
    <m/>
    <m/>
  </r>
  <r>
    <s v="DMC138"/>
    <s v="Data Warehouse Administrator"/>
    <s v="@00605436"/>
    <s v="Evans, Marsha"/>
    <s v="530"/>
    <n v="15"/>
    <s v="CA"/>
    <s v="A"/>
    <n v="1"/>
    <n v="100"/>
    <n v="1"/>
    <x v="0"/>
    <s v="132EA0"/>
    <x v="3"/>
    <s v="2191"/>
    <s v="678000"/>
    <m/>
    <m/>
    <n v="1"/>
    <n v="113486.76"/>
    <n v="113486.76"/>
    <n v="56763.179949165497"/>
    <n v="170249.93994916551"/>
    <n v="223.2"/>
    <n v="85.8"/>
    <n v="16661.039999999997"/>
    <n v="1296.6719330855017"/>
    <m/>
    <n v="2224.3404959999998"/>
    <m/>
    <n v="1645.5580199999999"/>
    <n v="1118.7524800799999"/>
    <m/>
    <n v="653.40000000000009"/>
    <n v="56.743380000000002"/>
    <m/>
    <n v="7036.1791199999998"/>
    <n v="25761.49452"/>
    <m/>
    <m/>
    <m/>
    <m/>
    <m/>
  </r>
  <r>
    <s v="DMC139"/>
    <s v="Data Warehouse Developer"/>
    <s v="@00362044"/>
    <s v="Chavarria, Daniel S."/>
    <s v="515"/>
    <n v="3"/>
    <s v="CA"/>
    <s v="A"/>
    <n v="1"/>
    <n v="100"/>
    <n v="1"/>
    <x v="0"/>
    <s v="132EA0"/>
    <x v="3"/>
    <s v="2191"/>
    <s v="678000"/>
    <m/>
    <m/>
    <n v="1"/>
    <n v="78358.679999999993"/>
    <n v="78358.679999999993"/>
    <n v="45049.440648525502"/>
    <n v="123408.1206485255"/>
    <n v="223.2"/>
    <n v="85.8"/>
    <n v="16661.039999999997"/>
    <n v="1296.6719330855017"/>
    <m/>
    <n v="1535.8301279999998"/>
    <m/>
    <n v="1136.2008599999999"/>
    <n v="772.45986743999993"/>
    <m/>
    <n v="653.40000000000009"/>
    <n v="39.179339999999996"/>
    <m/>
    <n v="4858.2381599999999"/>
    <n v="17787.42036"/>
    <m/>
    <m/>
    <m/>
    <m/>
    <m/>
  </r>
  <r>
    <s v="DMC151"/>
    <s v="Systems Support Analyst"/>
    <s v="@00355096"/>
    <s v="Kuhn, Angelique G."/>
    <s v="475"/>
    <n v="3"/>
    <s v="CA"/>
    <s v="A"/>
    <n v="1"/>
    <n v="100"/>
    <n v="1"/>
    <x v="0"/>
    <s v="132EA0"/>
    <x v="3"/>
    <s v="2191"/>
    <s v="678000"/>
    <m/>
    <m/>
    <n v="1"/>
    <n v="64312.68"/>
    <n v="64312.68"/>
    <n v="40348.985112525501"/>
    <n v="104661.6651125255"/>
    <n v="223.2"/>
    <n v="85.8"/>
    <n v="16661.039999999997"/>
    <n v="1296.6719330855017"/>
    <m/>
    <n v="1260.5285280000001"/>
    <m/>
    <n v="932.53386"/>
    <n v="633.99439944000005"/>
    <m/>
    <n v="636.69553200000007"/>
    <n v="32.15634"/>
    <m/>
    <n v="3987.38616"/>
    <n v="14598.978360000001"/>
    <m/>
    <m/>
    <m/>
    <m/>
    <m/>
  </r>
  <r>
    <s v="DMC160"/>
    <s v="Enterprise Res Plan Analyst I"/>
    <s v="@00650502"/>
    <s v="Michal, William"/>
    <s v="515"/>
    <n v="4"/>
    <s v="CA"/>
    <s v="A"/>
    <n v="1"/>
    <n v="100"/>
    <n v="1"/>
    <x v="0"/>
    <s v="132EA0"/>
    <x v="3"/>
    <s v="2191"/>
    <s v="678000"/>
    <m/>
    <m/>
    <n v="1"/>
    <n v="80317.679999999993"/>
    <n v="80317.679999999993"/>
    <n v="45702.684870525496"/>
    <n v="126020.36487052549"/>
    <n v="223.2"/>
    <n v="85.8"/>
    <n v="16661.039999999997"/>
    <n v="1296.6719330855017"/>
    <m/>
    <n v="1574.2265279999999"/>
    <m/>
    <n v="1164.60636"/>
    <n v="791.77168943999993"/>
    <m/>
    <n v="653.40000000000009"/>
    <n v="40.158839999999998"/>
    <m/>
    <n v="4979.6961599999995"/>
    <n v="18232.113359999999"/>
    <m/>
    <m/>
    <m/>
    <m/>
    <m/>
  </r>
  <r>
    <s v="DMC164"/>
    <s v="Enterprise Res Plan Analyst I"/>
    <s v="@00720833"/>
    <s v="Bunk, Alvin"/>
    <n v="515"/>
    <n v="3"/>
    <s v="CA"/>
    <s v="A"/>
    <n v="1"/>
    <n v="100"/>
    <n v="1"/>
    <x v="0"/>
    <s v="132EA0"/>
    <x v="3"/>
    <s v="2191"/>
    <s v="678000"/>
    <m/>
    <m/>
    <n v="1"/>
    <n v="78358.679999999993"/>
    <n v="78358.679999999993"/>
    <n v="45049.440648525502"/>
    <n v="123408.1206485255"/>
    <n v="223.2"/>
    <n v="85.8"/>
    <n v="16661.039999999997"/>
    <n v="1296.6719330855017"/>
    <m/>
    <n v="1535.8301279999998"/>
    <m/>
    <n v="1136.2008599999999"/>
    <n v="772.45986743999993"/>
    <m/>
    <n v="653.40000000000009"/>
    <n v="39.179339999999996"/>
    <m/>
    <n v="4858.2381599999999"/>
    <n v="17787.42036"/>
    <m/>
    <m/>
    <m/>
    <m/>
    <m/>
  </r>
  <r>
    <s v="DMN063"/>
    <s v="Director, Enterprise Applctns"/>
    <s v="@00265950"/>
    <s v="Barnett, David R."/>
    <s v="I"/>
    <n v="12"/>
    <s v="M2"/>
    <s v="A"/>
    <n v="1"/>
    <n v="100"/>
    <n v="1"/>
    <x v="0"/>
    <s v="132EA0"/>
    <x v="3"/>
    <s v="2110"/>
    <s v="678000"/>
    <m/>
    <m/>
    <n v="1"/>
    <n v="134757.07"/>
    <n v="134757.07"/>
    <n v="63740.796641145498"/>
    <n v="198497.86664114549"/>
    <n v="223.2"/>
    <n v="85.8"/>
    <n v="16661.039999999997"/>
    <n v="1296.6719330855017"/>
    <m/>
    <n v="2641.2385720000002"/>
    <m/>
    <n v="1953.9775150000003"/>
    <n v="1328.4351960600002"/>
    <m/>
    <n v="653.40000000000009"/>
    <n v="67.378534999999999"/>
    <m/>
    <n v="8239.7999999999993"/>
    <n v="30589.854890000002"/>
    <m/>
    <m/>
    <m/>
    <m/>
    <m/>
  </r>
  <r>
    <s v="DMN066"/>
    <s v="Assoc Dir, Enterprise Applctns"/>
    <s v="@00357519"/>
    <s v="Kegley, Stephen L."/>
    <s v="H"/>
    <n v="10"/>
    <s v="M2"/>
    <s v="A"/>
    <n v="1"/>
    <n v="100"/>
    <n v="1"/>
    <x v="0"/>
    <s v="132EA0"/>
    <x v="3"/>
    <s v="2110"/>
    <s v="678000"/>
    <m/>
    <m/>
    <n v="1"/>
    <n v="117770.98"/>
    <n v="117770.98"/>
    <n v="58191.787381925504"/>
    <n v="175962.76738192549"/>
    <n v="223.2"/>
    <n v="85.8"/>
    <n v="16661.039999999997"/>
    <n v="1296.6719330855017"/>
    <m/>
    <n v="2308.3112079999996"/>
    <m/>
    <n v="1707.67921"/>
    <n v="1160.98632084"/>
    <m/>
    <n v="653.40000000000009"/>
    <n v="58.885489999999997"/>
    <m/>
    <n v="7301.8007600000001"/>
    <n v="26734.012460000002"/>
    <m/>
    <m/>
    <m/>
    <m/>
    <m/>
  </r>
  <r>
    <s v="DMC001"/>
    <s v="Cloud Infrastructure Engineer"/>
    <s v="@00003300"/>
    <s v="Arnold, Michael W."/>
    <s v="540"/>
    <n v="15"/>
    <s v="CA"/>
    <s v="A"/>
    <n v="1"/>
    <n v="100"/>
    <n v="1"/>
    <x v="0"/>
    <s v="133II0"/>
    <x v="3"/>
    <s v="2191"/>
    <s v="678000"/>
    <m/>
    <m/>
    <n v="1"/>
    <n v="119232.03"/>
    <n v="119232.03"/>
    <n v="58858.986192825498"/>
    <n v="178091.01619282551"/>
    <n v="223.2"/>
    <n v="85.8"/>
    <n v="16661.039999999997"/>
    <n v="1296.6719330855017"/>
    <n v="180"/>
    <n v="2336.9477879999999"/>
    <m/>
    <n v="1728.864435"/>
    <n v="1175.3893517399999"/>
    <m/>
    <n v="653.40000000000009"/>
    <n v="59.616014999999997"/>
    <m/>
    <n v="7392.3858600000003"/>
    <n v="27065.67081"/>
    <m/>
    <m/>
    <m/>
    <m/>
    <m/>
  </r>
  <r>
    <s v="DMC030"/>
    <s v="WAN Engineer"/>
    <s v="@00131490"/>
    <s v="Taylor, Kenneth J."/>
    <s v="510"/>
    <n v="6"/>
    <s v="CA"/>
    <s v="A"/>
    <n v="1"/>
    <n v="100"/>
    <n v="1"/>
    <x v="0"/>
    <s v="133II0"/>
    <x v="3"/>
    <s v="2191"/>
    <s v="678000"/>
    <m/>
    <m/>
    <n v="1"/>
    <n v="86324.901099999959"/>
    <n v="86324.901099999959"/>
    <n v="47705.84080408929"/>
    <n v="134030.74190408926"/>
    <n v="223.2"/>
    <n v="85.8"/>
    <n v="16661.039999999997"/>
    <n v="1296.6719330855017"/>
    <m/>
    <n v="1691.9680615599991"/>
    <m/>
    <n v="1251.7110659499995"/>
    <n v="850.99087504379963"/>
    <m/>
    <n v="653.40000000000009"/>
    <n v="43.162450549999981"/>
    <m/>
    <n v="5352.1438681999971"/>
    <n v="19595.752549699992"/>
    <m/>
    <m/>
    <m/>
    <m/>
    <m/>
  </r>
  <r>
    <s v="DMC042"/>
    <s v="Systems Administration Manager"/>
    <s v="@00243820"/>
    <s v="Ding, Suyun"/>
    <s v="540"/>
    <n v="15"/>
    <s v="CA"/>
    <s v="A"/>
    <n v="1"/>
    <n v="100"/>
    <n v="1"/>
    <x v="0"/>
    <s v="133II0"/>
    <x v="3"/>
    <s v="2191"/>
    <s v="678000"/>
    <m/>
    <m/>
    <n v="1"/>
    <n v="116097.40370000005"/>
    <n v="116097.40370000005"/>
    <n v="57813.719976080116"/>
    <n v="173911.12367608017"/>
    <n v="223.2"/>
    <n v="85.8"/>
    <n v="16661.039999999997"/>
    <n v="1296.6719330855017"/>
    <n v="180"/>
    <n v="2275.5091125200011"/>
    <m/>
    <n v="1683.4123536500008"/>
    <n v="1144.4882056746005"/>
    <m/>
    <n v="653.40000000000009"/>
    <n v="58.048701850000029"/>
    <m/>
    <n v="7198.0390294000035"/>
    <n v="26354.110639900013"/>
    <m/>
    <m/>
    <m/>
    <m/>
    <m/>
  </r>
  <r>
    <s v="DMC064"/>
    <s v="Systems Administrator"/>
    <s v="@00217764"/>
    <s v="Ferree, Patrick R."/>
    <s v="510"/>
    <n v="9"/>
    <s v="CA"/>
    <s v="A"/>
    <n v="1"/>
    <n v="100"/>
    <n v="1"/>
    <x v="0"/>
    <s v="133II0"/>
    <x v="3"/>
    <s v="2191"/>
    <s v="678000"/>
    <m/>
    <m/>
    <n v="1"/>
    <n v="88655.76"/>
    <n v="88655.76"/>
    <n v="48483.084351165497"/>
    <n v="137138.84435116549"/>
    <n v="223.2"/>
    <n v="85.8"/>
    <n v="16661.039999999997"/>
    <n v="1296.6719330855017"/>
    <m/>
    <n v="1737.6528959999998"/>
    <m/>
    <n v="1285.5085200000001"/>
    <n v="873.96848207999994"/>
    <m/>
    <n v="653.40000000000009"/>
    <n v="44.32788"/>
    <m/>
    <n v="5496.6571199999998"/>
    <n v="20124.857519999998"/>
    <m/>
    <m/>
    <m/>
    <m/>
    <m/>
  </r>
  <r>
    <s v="DMC100"/>
    <s v="Systems Administrator"/>
    <s v="@00438182"/>
    <s v="Tusaw, Dana"/>
    <s v="510"/>
    <n v="10"/>
    <s v="CA"/>
    <s v="A"/>
    <n v="1"/>
    <n v="100"/>
    <n v="1"/>
    <x v="0"/>
    <s v="133II0"/>
    <x v="3"/>
    <s v="2191"/>
    <s v="678000"/>
    <m/>
    <m/>
    <n v="1"/>
    <n v="90872.04"/>
    <n v="90872.04"/>
    <n v="49402.1206474055"/>
    <n v="140274.16064740549"/>
    <n v="223.2"/>
    <n v="85.8"/>
    <n v="16661.039999999997"/>
    <n v="1296.6719330855017"/>
    <n v="180"/>
    <n v="1781.0919839999999"/>
    <m/>
    <n v="1317.6445799999999"/>
    <n v="895.81657031999998"/>
    <m/>
    <n v="653.40000000000009"/>
    <n v="45.436019999999999"/>
    <m/>
    <n v="5634.0664799999995"/>
    <n v="20627.953079999999"/>
    <m/>
    <m/>
    <m/>
    <m/>
    <m/>
  </r>
  <r>
    <s v="DMC124"/>
    <s v="Network Engineer"/>
    <s v="@00520702"/>
    <s v="Lucero, Juan A."/>
    <s v="510"/>
    <n v="11"/>
    <s v="CA"/>
    <s v="A"/>
    <n v="1"/>
    <n v="100"/>
    <n v="1"/>
    <x v="0"/>
    <s v="133II0"/>
    <x v="3"/>
    <s v="2191"/>
    <s v="678000"/>
    <m/>
    <m/>
    <n v="1"/>
    <n v="93143.88"/>
    <n v="93143.88"/>
    <n v="49979.683870125504"/>
    <n v="143123.56387012551"/>
    <n v="223.2"/>
    <n v="85.8"/>
    <n v="16661.039999999997"/>
    <n v="1296.6719330855017"/>
    <m/>
    <n v="1825.620048"/>
    <m/>
    <n v="1350.58626"/>
    <n v="918.21236904000011"/>
    <m/>
    <n v="653.40000000000009"/>
    <n v="46.571940000000005"/>
    <m/>
    <n v="5774.9205600000005"/>
    <n v="21143.660760000002"/>
    <m/>
    <m/>
    <m/>
    <m/>
    <m/>
  </r>
  <r>
    <s v="DMC126"/>
    <s v="Systems Support Specialist I"/>
    <s v="@00246023"/>
    <s v="Pryor, Karen L."/>
    <s v="445"/>
    <n v="15"/>
    <s v="CA"/>
    <s v="A"/>
    <n v="1"/>
    <n v="100"/>
    <n v="1"/>
    <x v="0"/>
    <s v="133II0"/>
    <x v="3"/>
    <s v="2191"/>
    <s v="678000"/>
    <m/>
    <m/>
    <n v="1"/>
    <n v="74582.880000000005"/>
    <n v="74582.880000000005"/>
    <n v="43970.369932125497"/>
    <n v="118553.2499321255"/>
    <n v="223.2"/>
    <n v="85.8"/>
    <n v="16661.039999999997"/>
    <n v="1296.6719330855017"/>
    <n v="180"/>
    <n v="1461.8244480000001"/>
    <m/>
    <n v="1081.4517600000001"/>
    <n v="735.23803104000012"/>
    <m/>
    <n v="653.40000000000009"/>
    <n v="37.291440000000001"/>
    <m/>
    <n v="4624.1385600000003"/>
    <n v="16930.313760000001"/>
    <m/>
    <m/>
    <m/>
    <m/>
    <m/>
  </r>
  <r>
    <s v="DMC147"/>
    <s v="Network Engineer"/>
    <s v="@00205536"/>
    <s v="Horton, Jeremy S."/>
    <s v="510"/>
    <n v="11"/>
    <s v="CA"/>
    <s v="A"/>
    <n v="1"/>
    <n v="100"/>
    <n v="1"/>
    <x v="0"/>
    <s v="133II0"/>
    <x v="3"/>
    <s v="2191"/>
    <s v="678000"/>
    <m/>
    <m/>
    <n v="1"/>
    <n v="93143.88"/>
    <n v="93143.88"/>
    <n v="49979.683870125504"/>
    <n v="143123.56387012551"/>
    <n v="223.2"/>
    <n v="85.8"/>
    <n v="16661.039999999997"/>
    <n v="1296.6719330855017"/>
    <m/>
    <n v="1825.620048"/>
    <m/>
    <n v="1350.58626"/>
    <n v="918.21236904000011"/>
    <m/>
    <n v="653.40000000000009"/>
    <n v="46.571940000000005"/>
    <m/>
    <n v="5774.9205600000005"/>
    <n v="21143.660760000002"/>
    <m/>
    <m/>
    <m/>
    <m/>
    <m/>
  </r>
  <r>
    <s v="DMC159"/>
    <s v="Network Engineer"/>
    <s v="@00071282"/>
    <s v="Kelley, Justin K."/>
    <s v="510"/>
    <n v="5"/>
    <s v="CA"/>
    <s v="A"/>
    <n v="1"/>
    <n v="100"/>
    <n v="1"/>
    <x v="0"/>
    <s v="133II0"/>
    <x v="3"/>
    <s v="2191"/>
    <s v="678000"/>
    <m/>
    <m/>
    <n v="1"/>
    <n v="80317.679999999993"/>
    <n v="80317.679999999993"/>
    <n v="45702.684870525496"/>
    <n v="126020.36487052549"/>
    <n v="223.2"/>
    <n v="85.8"/>
    <n v="16661.039999999997"/>
    <n v="1296.6719330855017"/>
    <m/>
    <n v="1574.2265279999999"/>
    <m/>
    <n v="1164.60636"/>
    <n v="791.77168943999993"/>
    <m/>
    <n v="653.40000000000009"/>
    <n v="40.158839999999998"/>
    <m/>
    <n v="4979.6961599999995"/>
    <n v="18232.113359999999"/>
    <m/>
    <m/>
    <m/>
    <m/>
    <m/>
  </r>
  <r>
    <s v="DMC163"/>
    <s v="Systems Support Specialist I"/>
    <s v="@00631441"/>
    <s v="Wallace, Justin"/>
    <s v="445"/>
    <n v="4"/>
    <s v="CA"/>
    <s v="A"/>
    <n v="1"/>
    <n v="100"/>
    <n v="1"/>
    <x v="0"/>
    <s v="133II0"/>
    <x v="3"/>
    <s v="2191"/>
    <s v="678000"/>
    <m/>
    <m/>
    <n v="1"/>
    <n v="56843.040000000001"/>
    <n v="56843.040000000001"/>
    <n v="37784.224461405494"/>
    <n v="94627.264461405488"/>
    <n v="223.2"/>
    <n v="85.8"/>
    <n v="16661.039999999997"/>
    <n v="1296.6719330855017"/>
    <m/>
    <n v="1114.1235839999999"/>
    <m/>
    <n v="824.22408000000007"/>
    <n v="560.35868832000006"/>
    <m/>
    <n v="562.74609600000008"/>
    <n v="28.421520000000001"/>
    <m/>
    <n v="3524.2684800000002"/>
    <n v="12903.370080000001"/>
    <m/>
    <m/>
    <m/>
    <m/>
    <m/>
  </r>
  <r>
    <s v="DMN042"/>
    <s v="IT Customer Support Op Manager"/>
    <s v="@00658448"/>
    <s v="Mondragon, Hernando"/>
    <s v="G"/>
    <n v="4"/>
    <s v="M2"/>
    <s v="A"/>
    <n v="1"/>
    <n v="100"/>
    <n v="1"/>
    <x v="0"/>
    <s v="133II0"/>
    <x v="3"/>
    <s v="2110"/>
    <s v="678000"/>
    <m/>
    <m/>
    <n v="1"/>
    <n v="91866.48"/>
    <n v="91866.48"/>
    <n v="49553.724620925495"/>
    <n v="141420.20462092548"/>
    <n v="223.2"/>
    <n v="85.8"/>
    <n v="16661.039999999997"/>
    <n v="1296.6719330855017"/>
    <m/>
    <n v="1800.5830079999998"/>
    <m/>
    <n v="1332.06396"/>
    <n v="905.61975984000003"/>
    <m/>
    <n v="653.40000000000009"/>
    <n v="45.933239999999998"/>
    <m/>
    <n v="5695.7217599999994"/>
    <n v="20853.69096"/>
    <m/>
    <m/>
    <m/>
    <m/>
    <m/>
  </r>
  <r>
    <s v="DMN067"/>
    <s v="Director of IT Infrastructure"/>
    <s v="@00002837"/>
    <s v="Alvarado, Eddie D."/>
    <s v="I"/>
    <n v="12"/>
    <s v="M2"/>
    <s v="A"/>
    <n v="1"/>
    <n v="100"/>
    <n v="1"/>
    <x v="0"/>
    <s v="133II0"/>
    <x v="3"/>
    <s v="2110"/>
    <s v="678000"/>
    <m/>
    <m/>
    <n v="1"/>
    <n v="134757.07"/>
    <n v="134757.07"/>
    <n v="63920.796641145498"/>
    <n v="198677.86664114549"/>
    <n v="223.2"/>
    <n v="85.8"/>
    <n v="16661.039999999997"/>
    <n v="1296.6719330855017"/>
    <n v="180"/>
    <n v="2641.2385720000002"/>
    <m/>
    <n v="1953.9775150000003"/>
    <n v="1328.4351960600002"/>
    <m/>
    <n v="653.40000000000009"/>
    <n v="67.378534999999999"/>
    <m/>
    <n v="8239.7999999999993"/>
    <n v="30589.854890000002"/>
    <m/>
    <m/>
    <m/>
    <m/>
    <m/>
  </r>
  <r>
    <s v="BMF238"/>
    <s v="Instructor, English"/>
    <s v="@00000269"/>
    <s v="Boyles, Pamela K."/>
    <s v="04"/>
    <n v="15"/>
    <s v="N1"/>
    <s v="A"/>
    <n v="1"/>
    <n v="100"/>
    <n v="1"/>
    <x v="0"/>
    <s v="140HR0"/>
    <x v="4"/>
    <s v="1251"/>
    <s v="673000"/>
    <m/>
    <m/>
    <n v="0.2"/>
    <n v="110503.21449999996"/>
    <n v="22100.642899999992"/>
    <n v="10158.6909220653"/>
    <n v="32259.333822065291"/>
    <m/>
    <n v="17.16"/>
    <n v="3332.2079999999996"/>
    <n v="259.33438661710034"/>
    <m/>
    <n v="433.1726008399998"/>
    <m/>
    <n v="320.45932204999991"/>
    <n v="217.86813770819992"/>
    <m/>
    <n v="130.68000000000004"/>
    <n v="11.050321449999997"/>
    <n v="4066.5182935999983"/>
    <n v="1370.2398597999995"/>
    <m/>
    <m/>
    <m/>
    <m/>
    <m/>
    <m/>
  </r>
  <r>
    <s v="BMF515"/>
    <s v="Instructor, English"/>
    <s v="@00054526"/>
    <s v="Tatum, Ann M."/>
    <s v="04"/>
    <n v="15"/>
    <s v="I1"/>
    <s v="A"/>
    <n v="1"/>
    <n v="100"/>
    <n v="1"/>
    <x v="0"/>
    <s v="140HR0"/>
    <x v="4"/>
    <s v="1251"/>
    <s v="673000"/>
    <m/>
    <m/>
    <n v="0.2"/>
    <n v="78206.160500000042"/>
    <n v="15641.232100000008"/>
    <n v="8282.5033799189023"/>
    <n v="23923.735479918912"/>
    <m/>
    <n v="17.16"/>
    <n v="3332.2079999999996"/>
    <n v="259.33438661710034"/>
    <m/>
    <n v="306.56814916000013"/>
    <m/>
    <n v="226.79786545000013"/>
    <n v="154.19126604180008"/>
    <m/>
    <n v="130.68000000000004"/>
    <n v="7.8206160500000044"/>
    <n v="2877.9867064000014"/>
    <n v="969.75639020000051"/>
    <m/>
    <m/>
    <m/>
    <m/>
    <m/>
    <m/>
  </r>
  <r>
    <s v="CMF022"/>
    <s v="Instructor, Reading"/>
    <s v="@00409473"/>
    <s v="Vasquez, Laura J."/>
    <s v="02"/>
    <n v="13"/>
    <s v="I1"/>
    <s v="A"/>
    <n v="1"/>
    <n v="100"/>
    <n v="1"/>
    <x v="0"/>
    <s v="140HR0"/>
    <x v="4"/>
    <s v="1251"/>
    <s v="601000"/>
    <m/>
    <s v="CI"/>
    <n v="0"/>
    <n v="0"/>
    <n v="0"/>
    <n v="0"/>
    <n v="0"/>
    <m/>
    <m/>
    <m/>
    <n v="0"/>
    <m/>
    <n v="0"/>
    <m/>
    <n v="0"/>
    <n v="0"/>
    <m/>
    <n v="0"/>
    <n v="0"/>
    <n v="0"/>
    <n v="0"/>
    <m/>
    <m/>
    <m/>
    <m/>
    <m/>
    <m/>
  </r>
  <r>
    <s v="CMF039"/>
    <s v="Instructor, English Basic Skls"/>
    <s v="@00425782"/>
    <s v="Crow, Matthew"/>
    <s v="03"/>
    <n v="15"/>
    <s v="I1"/>
    <s v="A"/>
    <n v="1"/>
    <n v="100"/>
    <n v="1"/>
    <x v="0"/>
    <s v="140HR0"/>
    <x v="4"/>
    <s v="1251"/>
    <s v="679000"/>
    <m/>
    <s v="CI"/>
    <n v="0.70000000000000007"/>
    <n v="50143.076799999952"/>
    <n v="35100.153759999972"/>
    <n v="23173.070336205921"/>
    <n v="58273.224096205893"/>
    <m/>
    <n v="60.06"/>
    <n v="11662.727999999999"/>
    <n v="907.67035315985129"/>
    <m/>
    <n v="687.96301369599939"/>
    <m/>
    <n v="508.95222951999961"/>
    <n v="346.01731576607972"/>
    <m/>
    <n v="347.49152222399977"/>
    <n v="17.550076879999985"/>
    <n v="6458.4282918399949"/>
    <n v="2176.2095331199985"/>
    <m/>
    <m/>
    <m/>
    <m/>
    <m/>
    <m/>
  </r>
  <r>
    <s v="DMC016"/>
    <s v="Benefits Specialist"/>
    <s v="@00057669"/>
    <s v="Banducci, Gina D."/>
    <s v="445"/>
    <n v="4"/>
    <s v="CA"/>
    <s v="A"/>
    <n v="1"/>
    <n v="100"/>
    <n v="1"/>
    <x v="0"/>
    <s v="140HR0"/>
    <x v="4"/>
    <s v="2191"/>
    <s v="673000"/>
    <m/>
    <m/>
    <n v="1"/>
    <n v="56843.040000000001"/>
    <n v="56843.040000000001"/>
    <n v="37784.224461405494"/>
    <n v="94627.264461405488"/>
    <n v="223.2"/>
    <n v="85.8"/>
    <n v="16661.039999999997"/>
    <n v="1296.6719330855017"/>
    <m/>
    <n v="1114.1235839999999"/>
    <m/>
    <n v="824.22408000000007"/>
    <n v="560.35868832000006"/>
    <m/>
    <n v="562.74609600000008"/>
    <n v="28.421520000000001"/>
    <m/>
    <n v="3524.2684800000002"/>
    <n v="12903.370080000001"/>
    <m/>
    <m/>
    <m/>
    <m/>
    <m/>
  </r>
  <r>
    <s v="DMC129"/>
    <s v="Department Assistant III"/>
    <s v="@00110084"/>
    <s v="Johnson, Tina M."/>
    <s v="380"/>
    <n v="15"/>
    <s v="CA"/>
    <s v="A"/>
    <n v="1"/>
    <n v="100"/>
    <n v="1"/>
    <x v="0"/>
    <s v="140HR0"/>
    <x v="4"/>
    <s v="2191"/>
    <s v="673000"/>
    <m/>
    <m/>
    <n v="1"/>
    <n v="54104.04"/>
    <n v="54104.04"/>
    <n v="36843.766899405498"/>
    <n v="90947.806899405492"/>
    <n v="223.2"/>
    <n v="85.8"/>
    <n v="16661.039999999997"/>
    <n v="1296.6719330855017"/>
    <m/>
    <n v="1060.4391840000001"/>
    <m/>
    <n v="784.50858000000005"/>
    <n v="533.35762632000001"/>
    <m/>
    <n v="535.62999600000001"/>
    <n v="27.052020000000002"/>
    <m/>
    <n v="3354.45048"/>
    <n v="12281.61708"/>
    <m/>
    <m/>
    <m/>
    <m/>
    <m/>
  </r>
  <r>
    <s v="DMC161"/>
    <s v="Human Resources Tech- Benefits"/>
    <m/>
    <m/>
    <n v="435"/>
    <n v="1"/>
    <s v="CA"/>
    <s v="A"/>
    <n v="1"/>
    <n v="100"/>
    <n v="1"/>
    <x v="0"/>
    <s v="140HR0"/>
    <x v="4"/>
    <s v="2191"/>
    <s v="673000"/>
    <m/>
    <m/>
    <n v="1"/>
    <n v="50240.88"/>
    <n v="50240.88"/>
    <n v="35517.320008125498"/>
    <n v="85758.200008125496"/>
    <n v="223.2"/>
    <n v="85.8"/>
    <n v="16661.039999999997"/>
    <n v="1296.6719330855017"/>
    <m/>
    <n v="984.72124799999995"/>
    <m/>
    <n v="728.49275999999998"/>
    <n v="495.27459504000001"/>
    <m/>
    <n v="497.38471200000004"/>
    <n v="25.120439999999999"/>
    <m/>
    <n v="3114.9345599999997"/>
    <n v="11404.679759999999"/>
    <m/>
    <m/>
    <m/>
    <m/>
    <m/>
  </r>
  <r>
    <s v="DML002"/>
    <s v="Human Resources Specialist"/>
    <s v="@00450182"/>
    <s v="Calderon, Amalia"/>
    <s v="E"/>
    <n v="2"/>
    <s v="M6"/>
    <s v="A"/>
    <n v="1"/>
    <n v="100"/>
    <n v="1"/>
    <x v="0"/>
    <s v="140HR0"/>
    <x v="4"/>
    <s v="2190"/>
    <s v="673000"/>
    <m/>
    <m/>
    <n v="1"/>
    <n v="73386.91"/>
    <n v="73386.91"/>
    <n v="43391.564167865508"/>
    <n v="116778.47416786551"/>
    <n v="223.2"/>
    <n v="85.8"/>
    <n v="16661.039999999997"/>
    <n v="1296.6719330855017"/>
    <m/>
    <n v="1438.3834360000001"/>
    <m/>
    <n v="1064.1101950000002"/>
    <n v="723.44815878000009"/>
    <m/>
    <n v="653.40000000000009"/>
    <n v="36.693455"/>
    <m/>
    <n v="4549.9884200000006"/>
    <n v="16658.828570000001"/>
    <m/>
    <m/>
    <m/>
    <m/>
    <m/>
  </r>
  <r>
    <s v="DML003"/>
    <s v="Human Resources Specialist"/>
    <s v="@00032564"/>
    <s v="Duran, Virginia M."/>
    <s v="E"/>
    <n v="8"/>
    <s v="M6"/>
    <s v="A"/>
    <n v="1"/>
    <n v="100"/>
    <n v="1"/>
    <x v="0"/>
    <s v="140HR0"/>
    <x v="4"/>
    <s v="2190"/>
    <s v="673000"/>
    <m/>
    <m/>
    <n v="1"/>
    <n v="85106.32"/>
    <n v="85106.32"/>
    <n v="47299.495187645502"/>
    <n v="132405.81518764549"/>
    <n v="223.2"/>
    <n v="85.8"/>
    <n v="16661.039999999997"/>
    <n v="1296.6719330855017"/>
    <m/>
    <n v="1668.0838720000002"/>
    <m/>
    <n v="1234.0416400000001"/>
    <n v="838.97810256000014"/>
    <m/>
    <n v="653.40000000000009"/>
    <n v="42.553160000000005"/>
    <m/>
    <n v="5276.59184"/>
    <n v="19319.134640000004"/>
    <m/>
    <m/>
    <m/>
    <m/>
    <m/>
  </r>
  <r>
    <s v="DML010"/>
    <s v="Admin. Asst., Human Resources"/>
    <s v="@00615673"/>
    <s v="Barnes, Mary L."/>
    <s v="C"/>
    <n v="6"/>
    <s v="M6"/>
    <s v="A"/>
    <n v="1"/>
    <n v="100"/>
    <n v="1"/>
    <x v="0"/>
    <s v="140HR0"/>
    <x v="4"/>
    <s v="2190"/>
    <s v="673000"/>
    <m/>
    <m/>
    <n v="1"/>
    <n v="70040.86"/>
    <n v="70040.86"/>
    <n v="42275.797026965505"/>
    <n v="112316.65702696551"/>
    <n v="223.2"/>
    <n v="85.8"/>
    <n v="16661.039999999997"/>
    <n v="1296.6719330855017"/>
    <m/>
    <n v="1372.8008560000001"/>
    <m/>
    <n v="1015.59247"/>
    <n v="690.46279788000004"/>
    <m/>
    <n v="653.40000000000009"/>
    <n v="35.020429999999998"/>
    <m/>
    <n v="4342.5333200000005"/>
    <n v="15899.275220000001"/>
    <m/>
    <m/>
    <m/>
    <m/>
    <m/>
  </r>
  <r>
    <s v="DML011"/>
    <s v="Human Resources Specialist"/>
    <s v="@00277115"/>
    <s v="Gonzalez, Anna M."/>
    <s v="E"/>
    <n v="4"/>
    <s v="M6"/>
    <s v="A"/>
    <n v="1"/>
    <n v="100"/>
    <n v="1"/>
    <x v="0"/>
    <s v="140HR0"/>
    <x v="4"/>
    <s v="2190"/>
    <s v="673000"/>
    <m/>
    <m/>
    <n v="1"/>
    <n v="77102.12"/>
    <n v="77102.12"/>
    <n v="44630.430664045496"/>
    <n v="121732.5506640455"/>
    <n v="223.2"/>
    <n v="85.8"/>
    <n v="16661.039999999997"/>
    <n v="1296.6719330855017"/>
    <m/>
    <n v="1511.2015519999998"/>
    <m/>
    <n v="1117.98074"/>
    <n v="760.07269896000003"/>
    <m/>
    <n v="653.40000000000009"/>
    <n v="38.55106"/>
    <m/>
    <n v="4780.3314399999999"/>
    <n v="17502.181239999998"/>
    <m/>
    <m/>
    <m/>
    <m/>
    <m/>
  </r>
  <r>
    <s v="DMN012"/>
    <s v="Vice Chancellor, HR"/>
    <s v="@00657590"/>
    <s v="Davis, Tonya K."/>
    <s v="M"/>
    <n v="8"/>
    <s v="M2"/>
    <s v="A"/>
    <n v="1"/>
    <n v="100"/>
    <n v="1"/>
    <x v="0"/>
    <s v="140HR0"/>
    <x v="4"/>
    <s v="2110"/>
    <s v="673000"/>
    <m/>
    <m/>
    <n v="1"/>
    <n v="195493.05"/>
    <n v="195493.05"/>
    <n v="80228.064299985504"/>
    <n v="275721.11429998546"/>
    <n v="223.2"/>
    <n v="85.8"/>
    <n v="16661.039999999997"/>
    <n v="1296.6719330855017"/>
    <m/>
    <n v="3831.6637799999999"/>
    <m/>
    <n v="2834.6492250000001"/>
    <n v="1927.1704869"/>
    <m/>
    <n v="653.40000000000009"/>
    <n v="97.746524999999991"/>
    <m/>
    <n v="8239.7999999999993"/>
    <n v="44376.922350000001"/>
    <m/>
    <m/>
    <m/>
    <m/>
    <m/>
  </r>
  <r>
    <s v="DMN023"/>
    <s v="Director, Human Resources"/>
    <s v="@00709974"/>
    <s v="Blodorn, Lori"/>
    <s v="K"/>
    <n v="6"/>
    <s v="M2"/>
    <s v="A"/>
    <n v="1"/>
    <n v="100"/>
    <n v="1"/>
    <x v="0"/>
    <s v="140HR0"/>
    <x v="4"/>
    <s v="2110"/>
    <s v="673000"/>
    <m/>
    <m/>
    <n v="1"/>
    <n v="132018.32"/>
    <n v="132018.32"/>
    <n v="62942.676883645508"/>
    <n v="194960.99688364551"/>
    <n v="223.2"/>
    <n v="85.8"/>
    <n v="16661.039999999997"/>
    <n v="1296.6719330855017"/>
    <m/>
    <n v="2587.559072"/>
    <m/>
    <n v="1914.2656400000003"/>
    <n v="1301.4365985600002"/>
    <m/>
    <n v="653.40000000000009"/>
    <n v="66.009160000000008"/>
    <m/>
    <n v="8185.1358400000008"/>
    <n v="29968.158640000001"/>
    <m/>
    <m/>
    <m/>
    <m/>
    <m/>
  </r>
  <r>
    <s v="DTC016"/>
    <s v="Department Asst III - TEMP"/>
    <m/>
    <m/>
    <m/>
    <m/>
    <s v="CK"/>
    <s v="A"/>
    <n v="0"/>
    <m/>
    <m/>
    <x v="0"/>
    <s v="140HR0"/>
    <x v="4"/>
    <s v="2399"/>
    <s v="673000"/>
    <m/>
    <m/>
    <n v="0"/>
    <m/>
    <n v="0"/>
    <n v="0"/>
    <n v="0"/>
    <m/>
    <m/>
    <m/>
    <n v="0"/>
    <m/>
    <n v="0"/>
    <m/>
    <n v="0"/>
    <n v="0"/>
    <m/>
    <n v="0"/>
    <n v="0"/>
    <m/>
    <n v="0"/>
    <n v="0"/>
    <m/>
    <m/>
    <m/>
    <m/>
    <m/>
  </r>
  <r>
    <s v="DTC044"/>
    <s v="Administrative Assistant - Tem"/>
    <m/>
    <m/>
    <m/>
    <m/>
    <s v="CK"/>
    <s v="A"/>
    <n v="0"/>
    <m/>
    <m/>
    <x v="0"/>
    <s v="140HR0"/>
    <x v="4"/>
    <s v="2399"/>
    <s v="673000"/>
    <m/>
    <m/>
    <n v="0"/>
    <m/>
    <n v="0"/>
    <n v="0"/>
    <n v="0"/>
    <m/>
    <m/>
    <m/>
    <n v="0"/>
    <m/>
    <n v="0"/>
    <m/>
    <n v="0"/>
    <n v="0"/>
    <m/>
    <n v="0"/>
    <n v="0"/>
    <m/>
    <n v="0"/>
    <n v="0"/>
    <m/>
    <m/>
    <m/>
    <m/>
    <m/>
  </r>
  <r>
    <s v="PMF073"/>
    <s v="Instructor, English"/>
    <s v="@00002937"/>
    <s v="Wagstaff, Ann M."/>
    <s v="05"/>
    <n v="15"/>
    <s v="I1"/>
    <s v="A"/>
    <n v="1"/>
    <n v="100"/>
    <n v="1"/>
    <x v="0"/>
    <s v="140HR0"/>
    <x v="4"/>
    <s v="1251"/>
    <s v="673000"/>
    <m/>
    <m/>
    <n v="0.17500000000000002"/>
    <n v="133764.5067"/>
    <n v="23408.788672500003"/>
    <n v="10061.849630831968"/>
    <n v="33470.638303331973"/>
    <m/>
    <n v="15.015000000000001"/>
    <n v="2915.6819999999998"/>
    <n v="226.91758828996282"/>
    <m/>
    <n v="458.81225798100002"/>
    <m/>
    <n v="339.42743575125007"/>
    <n v="230.76383873350503"/>
    <m/>
    <n v="114.34500000000003"/>
    <n v="11.704394336250001"/>
    <n v="4307.2171157400007"/>
    <n v="1441.9649999999999"/>
    <m/>
    <m/>
    <m/>
    <m/>
    <m/>
    <m/>
  </r>
  <r>
    <s v="PMF154"/>
    <s v="Instructor, History"/>
    <s v="@00000336"/>
    <s v="Hargis, Jay J."/>
    <s v="04"/>
    <n v="15"/>
    <s v="I1"/>
    <s v="A"/>
    <n v="1"/>
    <n v="100"/>
    <n v="1"/>
    <x v="0"/>
    <s v="140HR0"/>
    <x v="4"/>
    <s v="1251"/>
    <s v="673000"/>
    <m/>
    <m/>
    <n v="0.2"/>
    <n v="125015.23149999999"/>
    <n v="25003.046300000002"/>
    <n v="11001.717208822503"/>
    <n v="36004.763508822507"/>
    <m/>
    <n v="17.16"/>
    <n v="3332.2079999999996"/>
    <n v="259.33438661710034"/>
    <m/>
    <n v="490.05970748000004"/>
    <m/>
    <n v="362.54417135000006"/>
    <n v="246.48003042540003"/>
    <m/>
    <n v="130.68000000000004"/>
    <n v="12.501523150000001"/>
    <n v="4600.5605192000003"/>
    <n v="1550.1888706000002"/>
    <m/>
    <m/>
    <m/>
    <m/>
    <m/>
    <m/>
  </r>
  <r>
    <s v="DMC169"/>
    <s v="Coordinator, Risk Mgmt &amp; Safet"/>
    <s v="@00003484"/>
    <s v="Shearer, Sheila J."/>
    <s v="490"/>
    <n v="9"/>
    <s v="CA"/>
    <s v="A"/>
    <n v="1"/>
    <n v="100"/>
    <n v="1"/>
    <x v="0"/>
    <s v="140HR6"/>
    <x v="4"/>
    <s v="2191"/>
    <s v="677050"/>
    <m/>
    <m/>
    <n v="1"/>
    <n v="80317.679999999993"/>
    <n v="80317.679999999993"/>
    <n v="45702.684870525496"/>
    <n v="126020.36487052549"/>
    <n v="223.2"/>
    <n v="85.8"/>
    <n v="16661.039999999997"/>
    <n v="1296.6719330855017"/>
    <m/>
    <n v="1574.2265279999999"/>
    <m/>
    <n v="1164.60636"/>
    <n v="791.77168943999993"/>
    <m/>
    <n v="653.40000000000009"/>
    <n v="40.158839999999998"/>
    <m/>
    <n v="4979.6961599999995"/>
    <n v="18232.113359999999"/>
    <m/>
    <m/>
    <m/>
    <m/>
    <m/>
  </r>
  <r>
    <s v="DMN053"/>
    <s v="Exec Dir-Risk Assmnt &amp; Mgt"/>
    <s v="@00006644"/>
    <s v="Grubbs, Joseph E."/>
    <s v="J"/>
    <n v="6"/>
    <s v="M2"/>
    <s v="A"/>
    <n v="1"/>
    <n v="100"/>
    <n v="1"/>
    <x v="0"/>
    <s v="140HR6"/>
    <x v="4"/>
    <s v="2110"/>
    <s v="677050"/>
    <m/>
    <m/>
    <n v="1"/>
    <n v="124351.96"/>
    <n v="124351.96"/>
    <n v="60386.267810765508"/>
    <n v="184738.2278107655"/>
    <n v="223.2"/>
    <n v="85.8"/>
    <n v="16661.039999999997"/>
    <n v="1296.6719330855017"/>
    <m/>
    <n v="2437.2984160000001"/>
    <m/>
    <n v="1803.1034200000001"/>
    <n v="1225.8616216800001"/>
    <m/>
    <n v="653.40000000000009"/>
    <n v="62.175980000000003"/>
    <m/>
    <n v="7709.8215200000004"/>
    <n v="28227.894920000002"/>
    <m/>
    <m/>
    <m/>
    <m/>
    <m/>
  </r>
  <r>
    <s v="DMC167"/>
    <s v="Payroll Specialist"/>
    <s v="@00003177"/>
    <s v="Meyer, Anna M."/>
    <s v="455"/>
    <n v="14"/>
    <s v="CA"/>
    <s v="A"/>
    <n v="1"/>
    <n v="100"/>
    <n v="1"/>
    <x v="0"/>
    <s v="140HR8"/>
    <x v="4"/>
    <s v="2191"/>
    <s v="673000"/>
    <m/>
    <m/>
    <n v="1"/>
    <n v="76447.56"/>
    <n v="76447.56"/>
    <n v="44412.162395565494"/>
    <n v="120859.72239556549"/>
    <n v="223.2"/>
    <n v="85.8"/>
    <n v="16661.039999999997"/>
    <n v="1296.6719330855017"/>
    <m/>
    <n v="1498.3721759999999"/>
    <m/>
    <n v="1108.4896200000001"/>
    <n v="753.62004648000004"/>
    <m/>
    <n v="653.40000000000009"/>
    <n v="38.223779999999998"/>
    <m/>
    <n v="4739.7487199999996"/>
    <n v="17353.596119999998"/>
    <m/>
    <m/>
    <m/>
    <m/>
    <m/>
  </r>
  <r>
    <s v="DMC168"/>
    <s v="Payroll Specialist"/>
    <s v="@00063312"/>
    <s v="Goin, Stephanie M."/>
    <s v="455"/>
    <n v="10"/>
    <s v="CA"/>
    <s v="A"/>
    <n v="1"/>
    <n v="100"/>
    <n v="1"/>
    <x v="0"/>
    <s v="140HR8"/>
    <x v="4"/>
    <s v="2191"/>
    <s v="673000"/>
    <m/>
    <m/>
    <n v="1"/>
    <n v="69257.64"/>
    <n v="69257.64"/>
    <n v="42014.626052205502"/>
    <n v="111272.26605220549"/>
    <n v="223.2"/>
    <n v="85.8"/>
    <n v="16661.039999999997"/>
    <n v="1296.6719330855017"/>
    <m/>
    <n v="1357.449744"/>
    <m/>
    <n v="1004.2357800000001"/>
    <n v="682.74181512000007"/>
    <m/>
    <n v="653.40000000000009"/>
    <n v="34.628819999999997"/>
    <m/>
    <n v="4293.9736800000001"/>
    <n v="15721.484280000001"/>
    <m/>
    <m/>
    <m/>
    <m/>
    <m/>
  </r>
  <r>
    <s v="DMN018"/>
    <s v="Payroll Manager"/>
    <s v="@00003678"/>
    <s v="McAbee, Kimberly D."/>
    <s v="G"/>
    <n v="6"/>
    <s v="M2"/>
    <s v="A"/>
    <n v="1"/>
    <n v="100"/>
    <n v="1"/>
    <x v="0"/>
    <s v="140HR8"/>
    <x v="4"/>
    <s v="2110"/>
    <s v="673000"/>
    <m/>
    <m/>
    <n v="1"/>
    <n v="96517.23"/>
    <n v="96517.23"/>
    <n v="51104.554414425496"/>
    <n v="147621.78441442549"/>
    <n v="223.2"/>
    <n v="85.8"/>
    <n v="16661.039999999997"/>
    <n v="1296.6719330855017"/>
    <m/>
    <n v="1891.7377079999999"/>
    <m/>
    <n v="1399.4998350000001"/>
    <n v="951.46685334000006"/>
    <m/>
    <n v="653.40000000000009"/>
    <n v="48.258614999999999"/>
    <m/>
    <n v="5984.06826"/>
    <n v="21909.411209999998"/>
    <m/>
    <m/>
    <m/>
    <m/>
    <m/>
  </r>
  <r>
    <s v="DMC087"/>
    <s v="Human Resources Assistant"/>
    <s v="@00451196"/>
    <s v="Carlson, Lori D."/>
    <s v="425"/>
    <n v="7"/>
    <s v="CA"/>
    <s v="A"/>
    <n v="1"/>
    <n v="100"/>
    <n v="1"/>
    <x v="0"/>
    <s v="145HR3"/>
    <x v="4"/>
    <s v="2191"/>
    <s v="673000"/>
    <m/>
    <m/>
    <n v="1"/>
    <n v="55456.56"/>
    <n v="55456.56"/>
    <n v="37308.165461565499"/>
    <n v="92764.725461565497"/>
    <n v="223.2"/>
    <n v="85.8"/>
    <n v="16661.039999999997"/>
    <n v="1296.6719330855017"/>
    <m/>
    <n v="1086.948576"/>
    <m/>
    <n v="804.12012000000004"/>
    <n v="546.69076847999997"/>
    <m/>
    <n v="549.01994400000001"/>
    <n v="27.728279999999998"/>
    <m/>
    <n v="3438.30672"/>
    <n v="12588.63912"/>
    <m/>
    <m/>
    <m/>
    <m/>
    <m/>
  </r>
  <r>
    <s v="DMC108"/>
    <s v="Department Assistant III"/>
    <s v="@00682287"/>
    <s v="Fisher, Johanna G."/>
    <s v="380"/>
    <n v="3"/>
    <s v="CA"/>
    <s v="A"/>
    <n v="1"/>
    <n v="100"/>
    <n v="1"/>
    <x v="0"/>
    <s v="145HR3"/>
    <x v="4"/>
    <s v="2191"/>
    <s v="673000"/>
    <m/>
    <m/>
    <n v="1"/>
    <n v="40229.279999999999"/>
    <n v="40229.279999999999"/>
    <n v="32079.757055325499"/>
    <n v="72309.037055325491"/>
    <n v="223.2"/>
    <n v="85.8"/>
    <n v="16661.039999999997"/>
    <n v="1296.6719330855017"/>
    <m/>
    <n v="788.49388799999997"/>
    <m/>
    <n v="583.32456000000002"/>
    <n v="396.58024224000002"/>
    <m/>
    <n v="398.26987200000002"/>
    <n v="20.114640000000001"/>
    <m/>
    <n v="2494.2153599999997"/>
    <n v="9132.0465600000007"/>
    <m/>
    <m/>
    <m/>
    <m/>
    <m/>
  </r>
  <r>
    <s v="DMC141"/>
    <s v="Human Resources Technician"/>
    <s v="@00366128"/>
    <s v="Quintero, Karla Y"/>
    <s v="435"/>
    <n v="6"/>
    <s v="CA"/>
    <s v="A"/>
    <n v="1"/>
    <n v="100"/>
    <n v="1"/>
    <x v="0"/>
    <s v="145HR3"/>
    <x v="4"/>
    <s v="2191"/>
    <s v="673000"/>
    <m/>
    <m/>
    <n v="1"/>
    <n v="56843.040000000001"/>
    <n v="56843.040000000001"/>
    <n v="37784.224461405494"/>
    <n v="94627.264461405488"/>
    <n v="223.2"/>
    <n v="85.8"/>
    <n v="16661.039999999997"/>
    <n v="1296.6719330855017"/>
    <m/>
    <n v="1114.1235839999999"/>
    <m/>
    <n v="824.22408000000007"/>
    <n v="560.35868832000006"/>
    <m/>
    <n v="562.74609600000008"/>
    <n v="28.421520000000001"/>
    <m/>
    <n v="3524.2684800000002"/>
    <n v="12903.370080000001"/>
    <m/>
    <m/>
    <m/>
    <m/>
    <m/>
  </r>
  <r>
    <s v="DMC145"/>
    <s v="Human Resources Assistant"/>
    <s v="@00056918"/>
    <s v="Blanco, Trudi L."/>
    <s v="425"/>
    <n v="3"/>
    <s v="CA"/>
    <s v="A"/>
    <n v="1"/>
    <n v="100"/>
    <n v="1"/>
    <x v="0"/>
    <s v="145HR3"/>
    <x v="4"/>
    <s v="2191"/>
    <s v="673000"/>
    <m/>
    <m/>
    <n v="1"/>
    <n v="50240.88"/>
    <n v="50240.88"/>
    <n v="35517.320008125498"/>
    <n v="85758.200008125496"/>
    <n v="223.2"/>
    <n v="85.8"/>
    <n v="16661.039999999997"/>
    <n v="1296.6719330855017"/>
    <m/>
    <n v="984.72124799999995"/>
    <m/>
    <n v="728.49275999999998"/>
    <n v="495.27459504000001"/>
    <m/>
    <n v="497.38471200000004"/>
    <n v="25.120439999999999"/>
    <m/>
    <n v="3114.9345599999997"/>
    <n v="11404.679759999999"/>
    <m/>
    <m/>
    <m/>
    <m/>
    <m/>
  </r>
  <r>
    <s v="DMN019"/>
    <s v="College HR Manager-BC"/>
    <s v="@00229958"/>
    <s v="Rhoades, Dena R."/>
    <s v="G"/>
    <n v="10"/>
    <s v="M2"/>
    <s v="A"/>
    <n v="1"/>
    <n v="100"/>
    <n v="1"/>
    <x v="0"/>
    <s v="145HR3"/>
    <x v="4"/>
    <s v="2110"/>
    <s v="673000"/>
    <m/>
    <m/>
    <n v="1"/>
    <n v="106536.96000000001"/>
    <n v="106536.96000000001"/>
    <n v="54445.713540765501"/>
    <n v="160982.67354076551"/>
    <n v="223.2"/>
    <n v="85.8"/>
    <n v="16661.039999999997"/>
    <n v="1296.6719330855017"/>
    <m/>
    <n v="2088.1244160000001"/>
    <m/>
    <n v="1544.7859200000003"/>
    <n v="1050.2413516800002"/>
    <m/>
    <n v="653.40000000000009"/>
    <n v="53.268480000000004"/>
    <m/>
    <n v="6605.2915200000007"/>
    <n v="24183.889920000001"/>
    <m/>
    <m/>
    <m/>
    <m/>
    <m/>
  </r>
  <r>
    <s v="DTC045"/>
    <s v="Classified Hourly"/>
    <s v="@00376520"/>
    <s v="Caballero, Judy M."/>
    <s v="435"/>
    <n v="1"/>
    <s v="CK"/>
    <s v="A"/>
    <n v="0"/>
    <n v="100"/>
    <n v="0"/>
    <x v="0"/>
    <s v="145HR3"/>
    <x v="4"/>
    <s v="2399"/>
    <s v="673000"/>
    <m/>
    <m/>
    <n v="0"/>
    <m/>
    <n v="0"/>
    <n v="0"/>
    <n v="0"/>
    <m/>
    <m/>
    <m/>
    <n v="0"/>
    <m/>
    <n v="0"/>
    <m/>
    <n v="0"/>
    <n v="0"/>
    <m/>
    <n v="0"/>
    <n v="0"/>
    <m/>
    <n v="0"/>
    <n v="0"/>
    <m/>
    <m/>
    <m/>
    <m/>
    <m/>
  </r>
  <r>
    <s v="DMC086"/>
    <s v="Human Resources Assistant"/>
    <s v="@00218524"/>
    <s v="Porreco, Jennie E."/>
    <s v="425"/>
    <n v="15"/>
    <s v="CA"/>
    <s v="A"/>
    <n v="1"/>
    <n v="100"/>
    <n v="1"/>
    <x v="0"/>
    <s v="145HR4"/>
    <x v="4"/>
    <s v="2191"/>
    <s v="673000"/>
    <m/>
    <m/>
    <n v="1"/>
    <n v="67568.399999999994"/>
    <n v="67568.399999999994"/>
    <n v="41451.335460285496"/>
    <n v="109019.73546028549"/>
    <n v="223.2"/>
    <n v="85.8"/>
    <n v="16661.039999999997"/>
    <n v="1296.6719330855017"/>
    <m/>
    <n v="1324.3406399999999"/>
    <m/>
    <n v="979.74180000000001"/>
    <n v="666.08928719999994"/>
    <m/>
    <n v="653.40000000000009"/>
    <n v="33.784199999999998"/>
    <m/>
    <n v="4189.2407999999996"/>
    <n v="15338.0268"/>
    <m/>
    <m/>
    <m/>
    <m/>
    <m/>
  </r>
  <r>
    <s v="DMC157"/>
    <s v="Human Resources Assistant-PC"/>
    <s v="@00657178"/>
    <s v="Martinez, Klautitsy"/>
    <s v="425"/>
    <n v="3"/>
    <s v="CC"/>
    <s v="A"/>
    <n v="1"/>
    <n v="47.5"/>
    <n v="0.47499999999999998"/>
    <x v="0"/>
    <s v="145HR4"/>
    <x v="4"/>
    <s v="2191"/>
    <s v="673000"/>
    <m/>
    <m/>
    <n v="1"/>
    <n v="50240.88"/>
    <n v="50240.88"/>
    <n v="17065.1740481255"/>
    <n v="67306.054048125501"/>
    <m/>
    <m/>
    <m/>
    <n v="1296.6719330855017"/>
    <m/>
    <n v="0"/>
    <n v="0"/>
    <n v="728.49275999999998"/>
    <n v="495.27459504000001"/>
    <m/>
    <n v="0"/>
    <n v="25.120439999999999"/>
    <m/>
    <n v="3114.9345599999997"/>
    <n v="11404.679759999999"/>
    <m/>
    <m/>
    <m/>
    <m/>
    <m/>
  </r>
  <r>
    <s v="DMN020"/>
    <s v="College HR Manager-PC"/>
    <s v="@00025056"/>
    <s v="VanDerHorst, Anne M."/>
    <s v="G"/>
    <n v="10"/>
    <s v="M2"/>
    <s v="A"/>
    <n v="1"/>
    <n v="100"/>
    <n v="1"/>
    <x v="0"/>
    <s v="145HR4"/>
    <x v="4"/>
    <s v="2110"/>
    <s v="673000"/>
    <m/>
    <m/>
    <n v="1"/>
    <n v="106536.96000000001"/>
    <n v="106536.96000000001"/>
    <n v="54445.713540765501"/>
    <n v="160982.67354076551"/>
    <n v="223.2"/>
    <n v="85.8"/>
    <n v="16661.039999999997"/>
    <n v="1296.6719330855017"/>
    <m/>
    <n v="2088.1244160000001"/>
    <m/>
    <n v="1544.7859200000003"/>
    <n v="1050.2413516800002"/>
    <m/>
    <n v="653.40000000000009"/>
    <n v="53.268480000000004"/>
    <m/>
    <n v="6605.2915200000007"/>
    <n v="24183.889920000001"/>
    <m/>
    <m/>
    <m/>
    <m/>
    <m/>
  </r>
  <r>
    <s v="DMC131"/>
    <s v="Human Resources Assistant - CC"/>
    <s v="@00109804"/>
    <s v="Guzman, Cynthia E."/>
    <s v="425"/>
    <n v="5"/>
    <s v="CA"/>
    <s v="A"/>
    <n v="1"/>
    <n v="100"/>
    <n v="1"/>
    <x v="0"/>
    <s v="145HR5"/>
    <x v="4"/>
    <s v="2191"/>
    <s v="673000"/>
    <m/>
    <m/>
    <n v="1"/>
    <n v="50240.88"/>
    <n v="50240.88"/>
    <n v="35517.320008125498"/>
    <n v="85758.200008125496"/>
    <n v="223.2"/>
    <n v="85.8"/>
    <n v="16661.039999999997"/>
    <n v="1296.6719330855017"/>
    <m/>
    <n v="984.72124799999995"/>
    <m/>
    <n v="728.49275999999998"/>
    <n v="495.27459504000001"/>
    <m/>
    <n v="497.38471200000004"/>
    <n v="25.120439999999999"/>
    <m/>
    <n v="3114.9345599999997"/>
    <n v="11404.679759999999"/>
    <m/>
    <m/>
    <m/>
    <m/>
    <m/>
  </r>
  <r>
    <s v="DMN024"/>
    <s v="College HR Manager-CC"/>
    <s v="@00098174"/>
    <s v="Hess, Resa H."/>
    <s v="G"/>
    <n v="10"/>
    <s v="M2"/>
    <s v="A"/>
    <n v="1"/>
    <n v="100"/>
    <n v="1"/>
    <x v="0"/>
    <s v="145HR5"/>
    <x v="4"/>
    <s v="2110"/>
    <s v="673000"/>
    <m/>
    <m/>
    <n v="1"/>
    <n v="106536.96000000001"/>
    <n v="106536.96000000001"/>
    <n v="54445.713540765501"/>
    <n v="160982.67354076551"/>
    <n v="223.2"/>
    <n v="85.8"/>
    <n v="16661.039999999997"/>
    <n v="1296.6719330855017"/>
    <m/>
    <n v="2088.1244160000001"/>
    <m/>
    <n v="1544.7859200000003"/>
    <n v="1050.2413516800002"/>
    <m/>
    <n v="653.40000000000009"/>
    <n v="53.268480000000004"/>
    <m/>
    <n v="6605.2915200000007"/>
    <n v="24183.889920000001"/>
    <m/>
    <m/>
    <m/>
    <m/>
    <m/>
  </r>
  <r>
    <s v="DML016"/>
    <s v="Exec Asst, General Counsel"/>
    <s v="@00295882"/>
    <s v="Galindo, Suzanne M."/>
    <s v="E"/>
    <n v="12"/>
    <s v="M6"/>
    <s v="A"/>
    <n v="1"/>
    <n v="100"/>
    <n v="1"/>
    <x v="0"/>
    <s v="150LE0"/>
    <x v="5"/>
    <s v="2190"/>
    <s v="660030"/>
    <m/>
    <m/>
    <n v="1"/>
    <n v="93941.45"/>
    <n v="93941.45"/>
    <n v="50245.639967185503"/>
    <n v="144187.08996718551"/>
    <n v="223.2"/>
    <n v="85.8"/>
    <n v="16661.039999999997"/>
    <n v="1296.6719330855017"/>
    <m/>
    <n v="1841.2524199999998"/>
    <m/>
    <n v="1362.1510250000001"/>
    <n v="926.07481410000003"/>
    <m/>
    <n v="653.40000000000009"/>
    <n v="46.970725000000002"/>
    <m/>
    <n v="5824.3698999999997"/>
    <n v="21324.709149999999"/>
    <m/>
    <m/>
    <m/>
    <m/>
    <m/>
  </r>
  <r>
    <s v="DMN039"/>
    <s v="General Counsel"/>
    <s v="@00545453"/>
    <s v="Hine, Christopher W."/>
    <s v="M"/>
    <n v="11"/>
    <s v="M2"/>
    <s v="A"/>
    <n v="1"/>
    <n v="100"/>
    <n v="1"/>
    <x v="0"/>
    <s v="150LE0"/>
    <x v="5"/>
    <s v="2110"/>
    <s v="660030"/>
    <m/>
    <m/>
    <n v="1"/>
    <n v="210524.63"/>
    <n v="210524.63"/>
    <n v="84308.5069436255"/>
    <n v="294833.13694362552"/>
    <n v="223.2"/>
    <n v="85.8"/>
    <n v="16661.039999999997"/>
    <n v="1296.6719330855017"/>
    <m/>
    <n v="4126.2827479999996"/>
    <m/>
    <n v="3052.6071350000002"/>
    <n v="2075.3518025400003"/>
    <m/>
    <n v="653.40000000000009"/>
    <n v="105.262315"/>
    <m/>
    <n v="8239.7999999999993"/>
    <n v="47789.091010000004"/>
    <m/>
    <m/>
    <m/>
    <m/>
    <m/>
  </r>
  <r>
    <s v="DMN055"/>
    <s v="Manager-IT Enterprise Projects"/>
    <m/>
    <m/>
    <m/>
    <m/>
    <s v="M2"/>
    <s v="A"/>
    <n v="0"/>
    <m/>
    <m/>
    <x v="0"/>
    <s v="160OP0"/>
    <x v="6"/>
    <s v="2110"/>
    <s v="678000"/>
    <m/>
    <m/>
    <n v="0"/>
    <m/>
    <n v="0"/>
    <n v="0"/>
    <n v="0"/>
    <m/>
    <m/>
    <m/>
    <n v="0"/>
    <m/>
    <n v="0"/>
    <m/>
    <n v="0"/>
    <n v="0"/>
    <m/>
    <n v="0"/>
    <n v="0"/>
    <m/>
    <n v="0"/>
    <n v="0"/>
    <m/>
    <m/>
    <m/>
    <m/>
    <m/>
  </r>
  <r>
    <s v="DMC116"/>
    <s v="Accounting Coordinator"/>
    <s v="@00355529"/>
    <s v="Cisneros, Rafaela T."/>
    <s v="465"/>
    <n v="14"/>
    <s v="CA"/>
    <s v="A"/>
    <n v="1"/>
    <n v="100"/>
    <n v="1"/>
    <x v="10"/>
    <s v="18F000"/>
    <x v="7"/>
    <s v="2191"/>
    <s v="711001"/>
    <m/>
    <m/>
    <n v="0.2"/>
    <n v="69122.844299999997"/>
    <n v="13824.568859999999"/>
    <n v="8393.9354695349793"/>
    <n v="22218.504329534979"/>
    <n v="44.64"/>
    <n v="17.16"/>
    <n v="3332.2079999999996"/>
    <n v="259.33438661710034"/>
    <m/>
    <n v="270.96154965599999"/>
    <m/>
    <n v="200.45624846999999"/>
    <n v="136.28259982188001"/>
    <m/>
    <n v="130.68000000000004"/>
    <n v="6.9122844299999997"/>
    <m/>
    <n v="857.12326931999996"/>
    <n v="3138.1771312199999"/>
    <m/>
    <m/>
    <m/>
    <m/>
    <m/>
  </r>
  <r>
    <s v="DMC116"/>
    <s v="Accounting Coordinator"/>
    <s v="@00355529"/>
    <s v="Cisneros, Rafaela T."/>
    <s v="465"/>
    <n v="14"/>
    <s v="CA"/>
    <s v="A"/>
    <n v="1"/>
    <n v="100"/>
    <n v="1"/>
    <x v="11"/>
    <s v="18F000"/>
    <x v="7"/>
    <s v="2191"/>
    <s v="711001"/>
    <m/>
    <m/>
    <n v="0.8"/>
    <n v="90695.080500000011"/>
    <n v="72556.064400000017"/>
    <n v="39330.48966916361"/>
    <n v="111886.55406916363"/>
    <n v="178.56"/>
    <n v="68.64"/>
    <n v="13328.831999999999"/>
    <n v="1037.3375464684013"/>
    <m/>
    <n v="1422.0988622400002"/>
    <m/>
    <n v="1052.0629338000003"/>
    <n v="715.25768285520019"/>
    <m/>
    <n v="522.72000000000014"/>
    <n v="36.278032200000013"/>
    <m/>
    <n v="4498.4759928000012"/>
    <n v="16470.226618800003"/>
    <m/>
    <m/>
    <m/>
    <m/>
    <m/>
  </r>
  <r>
    <s v="DMC118"/>
    <s v="Administrative Assistant"/>
    <s v="@00486139"/>
    <s v="Crews, Kimberly A."/>
    <s v="445"/>
    <n v="14"/>
    <s v="CA"/>
    <s v="A"/>
    <n v="1"/>
    <n v="100"/>
    <n v="1"/>
    <x v="10"/>
    <s v="18F000"/>
    <x v="7"/>
    <s v="2191"/>
    <s v="711001"/>
    <m/>
    <m/>
    <n v="0.2"/>
    <n v="72622.083999999959"/>
    <n v="14524.416799999992"/>
    <n v="8627.3053639114987"/>
    <n v="23151.72216391149"/>
    <n v="44.64"/>
    <n v="17.16"/>
    <n v="3332.2079999999996"/>
    <n v="259.33438661710034"/>
    <m/>
    <n v="284.67856927999981"/>
    <m/>
    <n v="210.6040435999999"/>
    <n v="143.18170081439993"/>
    <m/>
    <n v="130.68000000000004"/>
    <n v="7.262208399999996"/>
    <m/>
    <n v="900.51384159999952"/>
    <n v="3297.0426135999983"/>
    <m/>
    <m/>
    <m/>
    <m/>
    <m/>
  </r>
  <r>
    <s v="DMC118"/>
    <s v="Administrative Assistant"/>
    <s v="@00486139"/>
    <s v="Crews, Kimberly A."/>
    <s v="445"/>
    <n v="14"/>
    <s v="CA"/>
    <s v="A"/>
    <n v="1"/>
    <n v="100"/>
    <n v="1"/>
    <x v="11"/>
    <s v="18F000"/>
    <x v="7"/>
    <s v="2191"/>
    <s v="711001"/>
    <m/>
    <m/>
    <n v="0.8"/>
    <n v="88483.0236"/>
    <n v="70786.418879999997"/>
    <n v="38740.38721335544"/>
    <n v="109526.80609335544"/>
    <n v="178.56"/>
    <n v="68.64"/>
    <n v="13328.831999999999"/>
    <n v="1037.3375464684013"/>
    <m/>
    <n v="1387.413810048"/>
    <m/>
    <n v="1026.4030737600001"/>
    <n v="697.81251731904001"/>
    <m/>
    <n v="522.72000000000014"/>
    <n v="35.39320944"/>
    <m/>
    <n v="4388.7579705600001"/>
    <n v="16068.517085760001"/>
    <m/>
    <m/>
    <m/>
    <m/>
    <m/>
  </r>
  <r>
    <s v="DMN021"/>
    <s v="Construction Project Manager"/>
    <s v="@00410497"/>
    <s v="DeRosa, Joseph J."/>
    <s v="G"/>
    <n v="12"/>
    <s v="M2"/>
    <s v="A"/>
    <n v="1"/>
    <n v="100"/>
    <n v="1"/>
    <x v="11"/>
    <s v="18F000"/>
    <x v="7"/>
    <s v="2110"/>
    <s v="711001"/>
    <m/>
    <m/>
    <n v="0.8"/>
    <n v="111930.39"/>
    <n v="89544.312000000005"/>
    <n v="44995.356737364404"/>
    <n v="134539.66873736441"/>
    <n v="178.56"/>
    <n v="68.64"/>
    <n v="13328.831999999999"/>
    <n v="1037.3375464684013"/>
    <m/>
    <n v="1755.0685152000001"/>
    <m/>
    <n v="1298.3925240000001"/>
    <n v="882.72782769600008"/>
    <m/>
    <n v="522.72000000000014"/>
    <n v="44.772156000000003"/>
    <m/>
    <n v="5551.7473440000003"/>
    <n v="20326.558824000003"/>
    <m/>
    <m/>
    <m/>
    <m/>
    <m/>
  </r>
  <r>
    <s v="DMN021"/>
    <s v="Construction Project Manager"/>
    <s v="@00410497"/>
    <s v="DeRosa, Joseph J."/>
    <s v="G"/>
    <n v="12"/>
    <s v="M2"/>
    <s v="A"/>
    <n v="1"/>
    <n v="100"/>
    <n v="1"/>
    <x v="10"/>
    <s v="18F000"/>
    <x v="7"/>
    <s v="2110"/>
    <s v="711001"/>
    <m/>
    <m/>
    <n v="0.2"/>
    <n v="111930.39"/>
    <n v="22386.078000000001"/>
    <n v="11248.839184341101"/>
    <n v="33634.917184341102"/>
    <n v="44.64"/>
    <n v="17.16"/>
    <n v="3332.2079999999996"/>
    <n v="259.33438661710034"/>
    <m/>
    <n v="438.76712880000002"/>
    <m/>
    <n v="324.59813100000002"/>
    <n v="220.68195692400002"/>
    <m/>
    <n v="130.68000000000004"/>
    <n v="11.193039000000001"/>
    <m/>
    <n v="1387.9368360000001"/>
    <n v="5081.6397060000008"/>
    <m/>
    <m/>
    <m/>
    <m/>
    <m/>
  </r>
  <r>
    <s v="DMN033"/>
    <s v="Construction Project Manager"/>
    <s v="@00020504"/>
    <s v="Reed, Daniel W."/>
    <s v="G"/>
    <n v="12"/>
    <s v="M2"/>
    <s v="A"/>
    <n v="1"/>
    <n v="100"/>
    <n v="1"/>
    <x v="10"/>
    <s v="18F000"/>
    <x v="7"/>
    <s v="2110"/>
    <s v="713000"/>
    <m/>
    <m/>
    <n v="0.2"/>
    <n v="111930.39"/>
    <n v="22386.078000000001"/>
    <n v="11248.839184341101"/>
    <n v="33634.917184341102"/>
    <n v="44.64"/>
    <n v="17.16"/>
    <n v="3332.2079999999996"/>
    <n v="259.33438661710034"/>
    <m/>
    <n v="438.76712880000002"/>
    <m/>
    <n v="324.59813100000002"/>
    <n v="220.68195692400002"/>
    <m/>
    <n v="130.68000000000004"/>
    <n v="11.193039000000001"/>
    <m/>
    <n v="1387.9368360000001"/>
    <n v="5081.6397060000008"/>
    <m/>
    <m/>
    <m/>
    <m/>
    <m/>
  </r>
  <r>
    <s v="DMN033"/>
    <s v="Construction Project Manager"/>
    <s v="@00020504"/>
    <s v="Reed, Daniel W."/>
    <s v="G"/>
    <n v="12"/>
    <s v="M2"/>
    <s v="A"/>
    <n v="1"/>
    <n v="100"/>
    <n v="1"/>
    <x v="11"/>
    <s v="18F000"/>
    <x v="7"/>
    <s v="2110"/>
    <s v="713000"/>
    <m/>
    <m/>
    <n v="0.8"/>
    <n v="111930.39"/>
    <n v="89544.312000000005"/>
    <n v="44995.356737364404"/>
    <n v="134539.66873736441"/>
    <n v="178.56"/>
    <n v="68.64"/>
    <n v="13328.831999999999"/>
    <n v="1037.3375464684013"/>
    <m/>
    <n v="1755.0685152000001"/>
    <m/>
    <n v="1298.3925240000001"/>
    <n v="882.72782769600008"/>
    <m/>
    <n v="522.72000000000014"/>
    <n v="44.772156000000003"/>
    <m/>
    <n v="5551.7473440000003"/>
    <n v="20326.558824000003"/>
    <m/>
    <m/>
    <m/>
    <m/>
    <m/>
  </r>
  <r>
    <s v="DMN041"/>
    <s v="Construction Project Manager"/>
    <s v="@00622576"/>
    <s v="Hernandez, Nicholas"/>
    <s v="G"/>
    <n v="12"/>
    <s v="M2"/>
    <s v="A"/>
    <n v="1"/>
    <n v="100"/>
    <n v="1"/>
    <x v="11"/>
    <s v="18F000"/>
    <x v="7"/>
    <s v="2110"/>
    <s v="711001"/>
    <m/>
    <m/>
    <n v="0.8"/>
    <n v="111930.39"/>
    <n v="89544.312000000005"/>
    <n v="44995.356737364404"/>
    <n v="134539.66873736441"/>
    <n v="178.56"/>
    <n v="68.64"/>
    <n v="13328.831999999999"/>
    <n v="1037.3375464684013"/>
    <m/>
    <n v="1755.0685152000001"/>
    <m/>
    <n v="1298.3925240000001"/>
    <n v="882.72782769600008"/>
    <m/>
    <n v="522.72000000000014"/>
    <n v="44.772156000000003"/>
    <m/>
    <n v="5551.7473440000003"/>
    <n v="20326.558824000003"/>
    <m/>
    <m/>
    <m/>
    <m/>
    <m/>
  </r>
  <r>
    <s v="DMN041"/>
    <s v="Construction Project Manager"/>
    <s v="@00622576"/>
    <s v="Hernandez, Nicholas"/>
    <s v="G"/>
    <n v="12"/>
    <s v="M2"/>
    <s v="A"/>
    <n v="1"/>
    <n v="100"/>
    <n v="1"/>
    <x v="10"/>
    <s v="18F000"/>
    <x v="7"/>
    <s v="2110"/>
    <s v="711001"/>
    <m/>
    <m/>
    <n v="0.2"/>
    <n v="111930.39"/>
    <n v="22386.078000000001"/>
    <n v="11248.839184341101"/>
    <n v="33634.917184341102"/>
    <n v="44.64"/>
    <n v="17.16"/>
    <n v="3332.2079999999996"/>
    <n v="259.33438661710034"/>
    <m/>
    <n v="438.76712880000002"/>
    <m/>
    <n v="324.59813100000002"/>
    <n v="220.68195692400002"/>
    <m/>
    <n v="130.68000000000004"/>
    <n v="11.193039000000001"/>
    <m/>
    <n v="1387.9368360000001"/>
    <n v="5081.6397060000008"/>
    <m/>
    <m/>
    <m/>
    <m/>
    <m/>
  </r>
  <r>
    <s v="DMN051"/>
    <s v="Assoc Vice Chan, Const &amp; Facil"/>
    <s v="@00205464"/>
    <s v="Mittlestead, Eric J."/>
    <s v="L"/>
    <n v="12"/>
    <s v="M2"/>
    <s v="A"/>
    <n v="1"/>
    <n v="100"/>
    <n v="1"/>
    <x v="10"/>
    <s v="18F000"/>
    <x v="7"/>
    <s v="2110"/>
    <s v="711001"/>
    <m/>
    <m/>
    <n v="0.2"/>
    <n v="176852.38"/>
    <n v="35370.476000000002"/>
    <n v="15033.581060625102"/>
    <n v="50404.057060625106"/>
    <n v="44.64"/>
    <n v="17.16"/>
    <n v="3332.2079999999996"/>
    <n v="259.33438661710034"/>
    <m/>
    <n v="693.26132960000007"/>
    <m/>
    <n v="512.87190200000009"/>
    <n v="348.68215240800004"/>
    <m/>
    <n v="130.68000000000004"/>
    <n v="17.685238000000002"/>
    <m/>
    <n v="1647.96"/>
    <n v="8029.0980520000012"/>
    <m/>
    <m/>
    <m/>
    <m/>
    <m/>
  </r>
  <r>
    <s v="DMN051"/>
    <s v="Assoc Vice Chan, Const &amp; Facil"/>
    <s v="@00205464"/>
    <s v="Mittlestead, Eric J."/>
    <s v="L"/>
    <n v="12"/>
    <s v="M2"/>
    <s v="A"/>
    <n v="1"/>
    <n v="100"/>
    <n v="1"/>
    <x v="11"/>
    <s v="18F000"/>
    <x v="7"/>
    <s v="2110"/>
    <s v="711001"/>
    <m/>
    <m/>
    <n v="0.8"/>
    <n v="176852.38"/>
    <n v="141481.90400000001"/>
    <n v="60134.324242500406"/>
    <n v="201616.22824250042"/>
    <n v="178.56"/>
    <n v="68.64"/>
    <n v="13328.831999999999"/>
    <n v="1037.3375464684013"/>
    <m/>
    <n v="2773.0453184000003"/>
    <m/>
    <n v="2051.4876080000004"/>
    <n v="1394.7286096320001"/>
    <m/>
    <n v="522.72000000000014"/>
    <n v="70.740952000000007"/>
    <m/>
    <n v="6591.84"/>
    <n v="32116.392208000005"/>
    <m/>
    <m/>
    <m/>
    <m/>
    <m/>
  </r>
  <r>
    <s v="DMN068"/>
    <s v="Construction Project Manager"/>
    <s v="@00178039"/>
    <s v="Powell, Jamal D."/>
    <s v="G"/>
    <n v="8"/>
    <s v="M2"/>
    <s v="A"/>
    <n v="1"/>
    <n v="100"/>
    <n v="1"/>
    <x v="11"/>
    <s v="18F000"/>
    <x v="7"/>
    <s v="2110"/>
    <s v="711001"/>
    <m/>
    <m/>
    <n v="0.8"/>
    <n v="101403.41"/>
    <n v="81122.728000000003"/>
    <n v="42187.1121798924"/>
    <n v="123309.8401798924"/>
    <n v="178.56"/>
    <n v="68.64"/>
    <n v="13328.831999999999"/>
    <n v="1037.3375464684013"/>
    <m/>
    <n v="1590.0054688"/>
    <m/>
    <n v="1176.2795560000002"/>
    <n v="799.70785262400011"/>
    <m/>
    <n v="522.72000000000014"/>
    <n v="40.561364000000005"/>
    <m/>
    <n v="5029.609136"/>
    <n v="18414.859256"/>
    <m/>
    <m/>
    <m/>
    <m/>
    <m/>
  </r>
  <r>
    <s v="DMN068"/>
    <s v="Construction Project Manager"/>
    <s v="@00178039"/>
    <s v="Powell, Jamal D."/>
    <s v="G"/>
    <n v="8"/>
    <s v="M2"/>
    <s v="A"/>
    <n v="1"/>
    <n v="100"/>
    <n v="1"/>
    <x v="10"/>
    <s v="18F000"/>
    <x v="7"/>
    <s v="2110"/>
    <s v="711001"/>
    <m/>
    <m/>
    <n v="0.2"/>
    <n v="101403.41"/>
    <n v="20280.682000000001"/>
    <n v="10546.7780449731"/>
    <n v="30827.460044973101"/>
    <n v="44.64"/>
    <n v="17.16"/>
    <n v="3332.2079999999996"/>
    <n v="259.33438661710034"/>
    <m/>
    <n v="397.5013672"/>
    <m/>
    <n v="294.06988900000005"/>
    <n v="199.92696315600003"/>
    <m/>
    <n v="130.68000000000004"/>
    <n v="10.140341000000001"/>
    <m/>
    <n v="1257.402284"/>
    <n v="4603.7148139999999"/>
    <m/>
    <m/>
    <m/>
    <m/>
    <m/>
  </r>
  <r>
    <s v="BMC503"/>
    <s v="Public Safety Officer I"/>
    <s v="@00597540"/>
    <s v="Goode, Jared J."/>
    <s v="375"/>
    <n v="3"/>
    <s v="CA"/>
    <s v="A"/>
    <n v="1"/>
    <n v="100"/>
    <n v="1"/>
    <x v="0"/>
    <s v="D01CO2"/>
    <x v="8"/>
    <s v="2191"/>
    <s v="677040"/>
    <m/>
    <m/>
    <n v="1"/>
    <n v="39248.160000000003"/>
    <n v="39248.160000000003"/>
    <n v="31742.881654365501"/>
    <n v="70991.041654365501"/>
    <n v="223.2"/>
    <n v="85.8"/>
    <n v="16661.039999999997"/>
    <n v="1296.6719330855017"/>
    <m/>
    <n v="769.26393600000006"/>
    <m/>
    <n v="569.09832000000006"/>
    <n v="386.90836128000007"/>
    <m/>
    <n v="388.55678400000005"/>
    <n v="19.624080000000003"/>
    <m/>
    <n v="2433.3859200000002"/>
    <n v="8909.3323200000013"/>
    <m/>
    <m/>
    <m/>
    <m/>
    <m/>
  </r>
  <r>
    <s v="BMC699"/>
    <s v="Public Safety Officer II"/>
    <s v="@00380380"/>
    <s v="Orozco Jr, Ricardo"/>
    <s v="410"/>
    <n v="2"/>
    <s v="CA"/>
    <s v="A"/>
    <n v="1"/>
    <n v="100"/>
    <n v="1"/>
    <x v="0"/>
    <s v="D01CO2"/>
    <x v="8"/>
    <s v="2191"/>
    <s v="677010"/>
    <m/>
    <m/>
    <n v="1"/>
    <n v="45515.76"/>
    <n v="45515.76"/>
    <n v="33894.912255165502"/>
    <n v="79410.672255165497"/>
    <n v="223.2"/>
    <n v="85.8"/>
    <n v="16661.039999999997"/>
    <n v="1296.6719330855017"/>
    <m/>
    <n v="892.10889599999996"/>
    <m/>
    <n v="659.97852000000012"/>
    <n v="448.69436208000002"/>
    <m/>
    <n v="450.60602400000005"/>
    <n v="22.75788"/>
    <m/>
    <n v="2821.97712"/>
    <n v="10332.077520000001"/>
    <m/>
    <m/>
    <m/>
    <m/>
    <m/>
  </r>
  <r>
    <s v="DMC021"/>
    <s v="Department Assistant III"/>
    <s v="@00038363"/>
    <s v="Melendez, Lupe I."/>
    <s v="380"/>
    <n v="7"/>
    <s v="CA"/>
    <s v="A"/>
    <n v="1"/>
    <n v="100"/>
    <n v="1"/>
    <x v="0"/>
    <s v="D01CO2"/>
    <x v="8"/>
    <s v="2191"/>
    <s v="660010"/>
    <m/>
    <m/>
    <n v="1"/>
    <n v="44405.64"/>
    <n v="44405.64"/>
    <n v="33513.743672205499"/>
    <n v="77919.383672205498"/>
    <n v="223.2"/>
    <n v="85.8"/>
    <n v="16661.039999999997"/>
    <n v="1296.6719330855017"/>
    <m/>
    <n v="870.35054400000001"/>
    <m/>
    <n v="643.88178000000005"/>
    <n v="437.75079912000001"/>
    <m/>
    <n v="439.61583600000006"/>
    <n v="22.202819999999999"/>
    <m/>
    <n v="2753.14968"/>
    <n v="10080.08028"/>
    <m/>
    <m/>
    <m/>
    <m/>
    <m/>
  </r>
  <r>
    <s v="DMC111"/>
    <s v="Custodian I"/>
    <s v="@00500488"/>
    <s v="Hernandez, Veronica"/>
    <s v="315"/>
    <n v="11"/>
    <s v="CA"/>
    <s v="A"/>
    <n v="1"/>
    <n v="100"/>
    <n v="1"/>
    <x v="0"/>
    <s v="D01CO2"/>
    <x v="8"/>
    <s v="2191"/>
    <s v="653000"/>
    <m/>
    <m/>
    <n v="1"/>
    <n v="35556.839999999997"/>
    <n v="35556.839999999997"/>
    <n v="30475.437401805499"/>
    <n v="66032.277401805492"/>
    <n v="223.2"/>
    <n v="85.8"/>
    <n v="16661.039999999997"/>
    <n v="1296.6719330855017"/>
    <m/>
    <n v="696.91406399999994"/>
    <m/>
    <n v="515.57417999999996"/>
    <n v="350.51932871999998"/>
    <m/>
    <n v="352.01271600000001"/>
    <n v="17.778419999999997"/>
    <m/>
    <n v="2204.5240799999997"/>
    <n v="8071.4026799999992"/>
    <m/>
    <m/>
    <m/>
    <m/>
    <m/>
  </r>
  <r>
    <s v="DMC117"/>
    <s v="Custodian I"/>
    <s v="@00523592"/>
    <s v="Barajas, Jose"/>
    <s v="315"/>
    <n v="11"/>
    <s v="CA"/>
    <s v="A"/>
    <n v="1"/>
    <n v="100"/>
    <n v="1"/>
    <x v="0"/>
    <s v="D01CO2"/>
    <x v="8"/>
    <s v="2191"/>
    <s v="653000"/>
    <m/>
    <m/>
    <n v="1"/>
    <n v="35556.839999999997"/>
    <n v="35556.839999999997"/>
    <n v="30475.437401805499"/>
    <n v="66032.277401805492"/>
    <n v="223.2"/>
    <n v="85.8"/>
    <n v="16661.039999999997"/>
    <n v="1296.6719330855017"/>
    <m/>
    <n v="696.91406399999994"/>
    <m/>
    <n v="515.57417999999996"/>
    <n v="350.51932871999998"/>
    <m/>
    <n v="352.01271600000001"/>
    <n v="17.778419999999997"/>
    <m/>
    <n v="2204.5240799999997"/>
    <n v="8071.4026799999992"/>
    <m/>
    <m/>
    <m/>
    <m/>
    <m/>
  </r>
  <r>
    <s v="DMN022"/>
    <s v="Building Facility Manager"/>
    <s v="@00241649"/>
    <s v="Birdwell, Don C."/>
    <s v="E"/>
    <n v="6"/>
    <s v="M2"/>
    <s v="A"/>
    <n v="1"/>
    <n v="100"/>
    <n v="1"/>
    <x v="0"/>
    <s v="D01CO2"/>
    <x v="8"/>
    <s v="2110"/>
    <s v="651000"/>
    <m/>
    <m/>
    <n v="1"/>
    <n v="81005.42"/>
    <n v="81005.42"/>
    <n v="45932.017275445505"/>
    <n v="126937.4372754455"/>
    <n v="223.2"/>
    <n v="85.8"/>
    <n v="16661.039999999997"/>
    <n v="1296.6719330855017"/>
    <m/>
    <n v="1587.706232"/>
    <m/>
    <n v="1174.5785900000001"/>
    <n v="798.55143036000004"/>
    <m/>
    <n v="653.40000000000009"/>
    <n v="40.50271"/>
    <m/>
    <n v="5022.3360400000001"/>
    <n v="18388.230340000002"/>
    <m/>
    <m/>
    <m/>
    <m/>
    <m/>
  </r>
  <r>
    <s v="DMN038"/>
    <s v="Executive Assistant"/>
    <s v="@00511332"/>
    <s v="Hillard-Adams, Danielle K."/>
    <s v="F"/>
    <n v="11"/>
    <s v="M2"/>
    <s v="A"/>
    <n v="1"/>
    <n v="100"/>
    <n v="1"/>
    <x v="0"/>
    <s v="D01CO2"/>
    <x v="8"/>
    <s v="2110"/>
    <s v="660010"/>
    <m/>
    <m/>
    <n v="1"/>
    <n v="104772.96"/>
    <n v="104772.96"/>
    <n v="53857.4936287655"/>
    <n v="158630.45362876551"/>
    <n v="223.2"/>
    <n v="85.8"/>
    <n v="16661.039999999997"/>
    <n v="1296.6719330855017"/>
    <m/>
    <n v="2053.5500160000001"/>
    <m/>
    <n v="1519.2079200000001"/>
    <n v="1032.85183968"/>
    <m/>
    <n v="653.40000000000009"/>
    <n v="52.386480000000006"/>
    <m/>
    <n v="6495.9235200000003"/>
    <n v="23783.461920000002"/>
    <m/>
    <m/>
    <m/>
    <m/>
    <m/>
  </r>
  <r>
    <s v="DTC017"/>
    <s v="Custodian I - TEMP"/>
    <m/>
    <m/>
    <m/>
    <m/>
    <s v="CK"/>
    <s v="A"/>
    <n v="0"/>
    <m/>
    <m/>
    <x v="0"/>
    <s v="D01CO2"/>
    <x v="8"/>
    <s v="2399"/>
    <s v="653000"/>
    <s v="DTL001"/>
    <m/>
    <n v="0"/>
    <m/>
    <n v="0"/>
    <n v="0"/>
    <n v="0"/>
    <m/>
    <m/>
    <m/>
    <n v="0"/>
    <m/>
    <n v="0"/>
    <m/>
    <n v="0"/>
    <n v="0"/>
    <m/>
    <n v="0"/>
    <n v="0"/>
    <m/>
    <n v="0"/>
    <n v="0"/>
    <m/>
    <m/>
    <m/>
    <m/>
    <m/>
  </r>
  <r>
    <s v="DMM004"/>
    <s v="Chancellor"/>
    <s v="@00004268"/>
    <s v="Burke, Thomas"/>
    <m/>
    <m/>
    <m/>
    <s v="A"/>
    <n v="1"/>
    <n v="100"/>
    <n v="1"/>
    <x v="0"/>
    <s v="R00CO1"/>
    <x v="9"/>
    <n v="1214"/>
    <n v="660010"/>
    <m/>
    <m/>
    <n v="0.9"/>
    <n v="325000"/>
    <n v="292500"/>
    <n v="121395.38573977695"/>
    <n v="413895.38573977695"/>
    <n v="200.88"/>
    <n v="77.22"/>
    <n v="14994.935999999998"/>
    <n v="1167.0047397769515"/>
    <m/>
    <n v="5733"/>
    <m/>
    <n v="4241.25"/>
    <n v="2883.4650000000001"/>
    <n v="17550"/>
    <n v="588.06000000000006"/>
    <n v="146.25"/>
    <m/>
    <n v="7415.82"/>
    <n v="66397.5"/>
    <m/>
    <m/>
    <m/>
    <m/>
    <m/>
  </r>
  <r>
    <s v="DMM004"/>
    <s v="Chancellor"/>
    <s v="@00004268"/>
    <s v="Burke, Thomas"/>
    <m/>
    <m/>
    <m/>
    <s v="A"/>
    <n v="1"/>
    <n v="100"/>
    <n v="1"/>
    <x v="0"/>
    <s v="R00CO1"/>
    <x v="9"/>
    <n v="1214"/>
    <n v="711001"/>
    <m/>
    <m/>
    <n v="0.1"/>
    <n v="325000"/>
    <n v="32500"/>
    <n v="13488.37619330855"/>
    <n v="45988.376193308548"/>
    <n v="22.32"/>
    <n v="8.58"/>
    <n v="1666.1039999999998"/>
    <n v="129.66719330855017"/>
    <m/>
    <n v="637"/>
    <m/>
    <n v="471.25"/>
    <n v="320.38499999999999"/>
    <n v="1950"/>
    <n v="65.340000000000018"/>
    <n v="16.25"/>
    <m/>
    <n v="823.98"/>
    <n v="7377.5"/>
    <m/>
    <m/>
    <m/>
    <m/>
    <m/>
  </r>
  <r>
    <s v="DMR002"/>
    <s v="Classified Hourly"/>
    <s v="@00000301"/>
    <s v="Strough, Terry L."/>
    <s v="310"/>
    <n v="2"/>
    <s v="CK"/>
    <s v="A"/>
    <n v="0"/>
    <n v="100"/>
    <n v="1"/>
    <x v="0"/>
    <s v="R01BT1"/>
    <x v="9"/>
    <s v="2399"/>
    <s v="660020"/>
    <s v="DTL001"/>
    <m/>
    <n v="0"/>
    <n v="0"/>
    <n v="0"/>
    <n v="0"/>
    <n v="0"/>
    <m/>
    <m/>
    <m/>
    <n v="0"/>
    <m/>
    <n v="0"/>
    <m/>
    <n v="0"/>
    <n v="0"/>
    <m/>
    <n v="0"/>
    <n v="0"/>
    <m/>
    <n v="0"/>
    <n v="0"/>
    <m/>
    <m/>
    <m/>
    <m/>
    <m/>
  </r>
  <r>
    <s v="DMR002"/>
    <s v="Classified Hourly"/>
    <s v="@00363626"/>
    <s v="Chavez, Christian"/>
    <s v="310"/>
    <n v="0"/>
    <s v="CK"/>
    <s v="A"/>
    <n v="0"/>
    <n v="100"/>
    <n v="0"/>
    <x v="0"/>
    <s v="R01BT1"/>
    <x v="9"/>
    <s v="2399"/>
    <s v="660020"/>
    <s v="DTL001"/>
    <m/>
    <n v="0"/>
    <m/>
    <n v="0"/>
    <n v="0"/>
    <n v="0"/>
    <m/>
    <m/>
    <m/>
    <n v="0"/>
    <m/>
    <n v="0"/>
    <m/>
    <n v="0"/>
    <n v="0"/>
    <m/>
    <n v="0"/>
    <n v="0"/>
    <m/>
    <n v="0"/>
    <n v="0"/>
    <m/>
    <m/>
    <m/>
    <m/>
    <m/>
  </r>
  <r>
    <s v="DMT001"/>
    <s v="Board Member"/>
    <s v="@00077219"/>
    <s v="Agbalog, Romeo V."/>
    <m/>
    <m/>
    <s v="T0"/>
    <s v="A"/>
    <n v="1"/>
    <n v="100"/>
    <n v="1"/>
    <x v="0"/>
    <s v="R01BT1"/>
    <x v="9"/>
    <n v="2110"/>
    <n v="660020"/>
    <m/>
    <m/>
    <n v="1"/>
    <n v="3600"/>
    <n v="3600"/>
    <n v="18462.400733085498"/>
    <n v="22062.400733085498"/>
    <n v="223.2"/>
    <n v="85.8"/>
    <n v="16661.039999999997"/>
    <n v="1296.6719330855017"/>
    <m/>
    <n v="70.56"/>
    <m/>
    <n v="52.2"/>
    <n v="35.488800000000005"/>
    <m/>
    <n v="35.64"/>
    <n v="1.8"/>
    <m/>
    <m/>
    <m/>
    <m/>
    <m/>
    <m/>
    <m/>
    <m/>
  </r>
  <r>
    <s v="DMT003"/>
    <s v="Board Member"/>
    <s v="@00004076"/>
    <s v="Meek, Kay S."/>
    <m/>
    <m/>
    <s v="T0"/>
    <s v="A"/>
    <n v="1"/>
    <n v="100"/>
    <n v="1"/>
    <x v="0"/>
    <s v="R01BT1"/>
    <x v="9"/>
    <n v="2110"/>
    <n v="660020"/>
    <m/>
    <m/>
    <n v="1"/>
    <n v="3600"/>
    <n v="3600"/>
    <n v="18462.400733085498"/>
    <n v="22062.400733085498"/>
    <n v="223.2"/>
    <n v="85.8"/>
    <n v="16661.039999999997"/>
    <n v="1296.6719330855017"/>
    <m/>
    <n v="70.56"/>
    <m/>
    <n v="52.2"/>
    <n v="35.488800000000005"/>
    <m/>
    <n v="35.64"/>
    <n v="1.8"/>
    <m/>
    <m/>
    <m/>
    <m/>
    <m/>
    <m/>
    <m/>
    <m/>
  </r>
  <r>
    <s v="DMT004"/>
    <s v="Board Member"/>
    <s v="@00343762"/>
    <s v="Corkins, John S."/>
    <m/>
    <m/>
    <s v="T0"/>
    <s v="A"/>
    <n v="1"/>
    <n v="100"/>
    <n v="1"/>
    <x v="0"/>
    <s v="R01BT1"/>
    <x v="9"/>
    <n v="2110"/>
    <n v="660020"/>
    <m/>
    <m/>
    <n v="1"/>
    <n v="3600"/>
    <n v="3600"/>
    <n v="18462.400733085498"/>
    <n v="22062.400733085498"/>
    <n v="223.2"/>
    <n v="85.8"/>
    <n v="16661.039999999997"/>
    <n v="1296.6719330855017"/>
    <m/>
    <n v="70.56"/>
    <m/>
    <n v="52.2"/>
    <n v="35.488800000000005"/>
    <m/>
    <n v="35.64"/>
    <n v="1.8"/>
    <m/>
    <m/>
    <m/>
    <m/>
    <m/>
    <m/>
    <m/>
    <m/>
  </r>
  <r>
    <s v="DMT005"/>
    <s v="Board Member"/>
    <s v="@00002100"/>
    <s v="Gomez-Heitzberg, Nan"/>
    <m/>
    <m/>
    <s v="T0"/>
    <s v="A"/>
    <n v="1"/>
    <n v="100"/>
    <n v="1"/>
    <x v="0"/>
    <s v="R01BT1"/>
    <x v="9"/>
    <n v="2110"/>
    <n v="660020"/>
    <m/>
    <m/>
    <n v="1"/>
    <n v="3600"/>
    <n v="3600"/>
    <n v="18462.400733085498"/>
    <n v="22062.400733085498"/>
    <n v="223.2"/>
    <n v="85.8"/>
    <n v="16661.039999999997"/>
    <n v="1296.6719330855017"/>
    <m/>
    <n v="70.56"/>
    <m/>
    <n v="52.2"/>
    <n v="35.488800000000005"/>
    <m/>
    <n v="35.64"/>
    <n v="1.8"/>
    <m/>
    <m/>
    <m/>
    <m/>
    <m/>
    <m/>
    <m/>
    <m/>
  </r>
  <r>
    <s v="DMT006"/>
    <s v="Board Member"/>
    <s v="@00568705"/>
    <s v="Storch, Mark G."/>
    <m/>
    <m/>
    <s v="T0"/>
    <s v="A"/>
    <n v="1"/>
    <n v="100"/>
    <n v="1"/>
    <x v="0"/>
    <s v="R01BT1"/>
    <x v="9"/>
    <n v="2110"/>
    <n v="660020"/>
    <m/>
    <m/>
    <n v="1"/>
    <n v="3600"/>
    <n v="3600"/>
    <n v="18462.400733085498"/>
    <n v="22062.400733085498"/>
    <n v="223.2"/>
    <n v="85.8"/>
    <n v="16661.039999999997"/>
    <n v="1296.6719330855017"/>
    <m/>
    <n v="70.56"/>
    <m/>
    <n v="52.2"/>
    <n v="35.488800000000005"/>
    <m/>
    <n v="35.64"/>
    <n v="1.8"/>
    <m/>
    <m/>
    <m/>
    <m/>
    <m/>
    <m/>
    <m/>
    <m/>
  </r>
  <r>
    <s v="DMT007"/>
    <s v="Board Member"/>
    <s v="@00594135"/>
    <s v="Carter, Kyle"/>
    <m/>
    <m/>
    <s v="T0"/>
    <s v="A"/>
    <n v="1"/>
    <n v="100"/>
    <n v="1"/>
    <x v="0"/>
    <s v="R01BT1"/>
    <x v="9"/>
    <n v="2110"/>
    <n v="660020"/>
    <m/>
    <m/>
    <n v="1"/>
    <n v="3600"/>
    <n v="3600"/>
    <n v="18462.400733085498"/>
    <n v="22062.400733085498"/>
    <n v="223.2"/>
    <n v="85.8"/>
    <n v="16661.039999999997"/>
    <n v="1296.6719330855017"/>
    <m/>
    <n v="70.56"/>
    <m/>
    <n v="52.2"/>
    <n v="35.488800000000005"/>
    <m/>
    <n v="35.64"/>
    <n v="1.8"/>
    <m/>
    <m/>
    <m/>
    <m/>
    <m/>
    <m/>
    <m/>
    <m/>
  </r>
  <r>
    <s v="DMT008"/>
    <s v="Board Member"/>
    <s v="@00227451"/>
    <s v="Beebe, Dennis L."/>
    <m/>
    <m/>
    <s v="T0"/>
    <s v="A"/>
    <n v="1"/>
    <n v="100"/>
    <n v="1"/>
    <x v="0"/>
    <s v="R01BT1"/>
    <x v="9"/>
    <n v="2110"/>
    <n v="660020"/>
    <m/>
    <m/>
    <n v="1"/>
    <n v="3600"/>
    <n v="3600"/>
    <n v="18462.400733085498"/>
    <n v="22062.400733085498"/>
    <n v="223.2"/>
    <n v="85.8"/>
    <n v="16661.039999999997"/>
    <n v="1296.6719330855017"/>
    <m/>
    <n v="70.56"/>
    <m/>
    <n v="52.2"/>
    <n v="35.488800000000005"/>
    <m/>
    <n v="35.64"/>
    <n v="1.8"/>
    <m/>
    <m/>
    <m/>
    <m/>
    <m/>
    <m/>
    <m/>
    <m/>
  </r>
  <r>
    <s v="DMN003"/>
    <s v="Chief Financial Officer"/>
    <s v="@00380310"/>
    <s v="Martin, Deborah A."/>
    <s v="M"/>
    <n v="5"/>
    <s v="M2"/>
    <s v="A"/>
    <n v="1"/>
    <n v="100"/>
    <n v="1"/>
    <x v="0"/>
    <s v="R20BS1"/>
    <x v="10"/>
    <s v="2110"/>
    <s v="672000"/>
    <m/>
    <m/>
    <n v="1"/>
    <n v="181534.73"/>
    <n v="181534.73"/>
    <n v="76438.966669425499"/>
    <n v="257973.69666942552"/>
    <n v="223.2"/>
    <n v="85.8"/>
    <n v="16661.039999999997"/>
    <n v="1296.6719330855017"/>
    <m/>
    <n v="3558.080708"/>
    <m/>
    <n v="2632.2535850000004"/>
    <n v="1789.5693683400002"/>
    <m/>
    <n v="653.40000000000009"/>
    <n v="90.767365000000012"/>
    <m/>
    <n v="8239.7999999999993"/>
    <n v="41208.383710000002"/>
    <m/>
    <m/>
    <m/>
    <m/>
    <m/>
  </r>
  <r>
    <m/>
    <s v="Enterprise Res Plan Analyst I"/>
    <m/>
    <m/>
    <n v="515"/>
    <n v="1"/>
    <s v="CA"/>
    <s v="A"/>
    <n v="1"/>
    <m/>
    <m/>
    <x v="0"/>
    <s v="132EA0"/>
    <x v="3"/>
    <s v="2191"/>
    <s v="678000"/>
    <m/>
    <m/>
    <n v="1"/>
    <n v="74582.880000000005"/>
    <n v="74582.880000000005"/>
    <n v="43790.369932125497"/>
    <n v="118373.2499321255"/>
    <n v="223.2"/>
    <n v="85.8"/>
    <n v="16661.039999999997"/>
    <n v="1296.6719330855017"/>
    <m/>
    <n v="1461.8244480000001"/>
    <m/>
    <n v="1081.4517600000001"/>
    <n v="735.23803104000012"/>
    <m/>
    <n v="653.40000000000009"/>
    <n v="37.291440000000001"/>
    <m/>
    <n v="4624.1385600000003"/>
    <n v="16930.313760000001"/>
    <m/>
    <m/>
    <m/>
    <m/>
    <m/>
  </r>
</pivotCacheRecords>
</file>

<file path=xl/pivotCache/pivotCacheRecords6.xml><?xml version="1.0" encoding="utf-8"?>
<pivotCacheRecords xmlns="http://schemas.openxmlformats.org/spreadsheetml/2006/main" xmlns:r="http://schemas.openxmlformats.org/officeDocument/2006/relationships" count="361">
  <r>
    <x v="0"/>
    <x v="0"/>
    <x v="0"/>
    <x v="0"/>
    <s v="Institutional Reporting"/>
    <x v="0"/>
    <s v="Non-Library/Magazines/Bks/Prdcls"/>
    <s v="679000"/>
    <m/>
    <m/>
    <n v="250"/>
    <n v="139.49"/>
    <n v="250"/>
    <n v="590.75"/>
    <n v="250"/>
    <n v="0"/>
    <n v="200"/>
  </r>
  <r>
    <x v="0"/>
    <x v="0"/>
    <x v="0"/>
    <x v="0"/>
    <s v="Institutional Reporting"/>
    <x v="1"/>
    <s v="Non-Inst Supplies &amp; Materials"/>
    <s v="679000"/>
    <m/>
    <m/>
    <n v="1000"/>
    <n v="325.97000000000003"/>
    <n v="1000"/>
    <n v="408.5"/>
    <n v="1000"/>
    <n v="0"/>
    <n v="700"/>
  </r>
  <r>
    <x v="0"/>
    <x v="0"/>
    <x v="0"/>
    <x v="0"/>
    <s v="Institutional Reporting"/>
    <x v="2"/>
    <s v="Oth Non-Inst Consulting Services"/>
    <s v="679000"/>
    <m/>
    <m/>
    <n v="11000"/>
    <n v="1651.9"/>
    <n v="11000"/>
    <n v="4617.25"/>
    <n v="2000"/>
    <n v="0"/>
    <n v="1600"/>
  </r>
  <r>
    <x v="0"/>
    <x v="0"/>
    <x v="0"/>
    <x v="0"/>
    <s v="Institutional Reporting"/>
    <x v="3"/>
    <s v="Employee Travel"/>
    <s v="679000"/>
    <m/>
    <m/>
    <n v="9000"/>
    <n v="8238.1299999999992"/>
    <n v="9000"/>
    <n v="6657.84"/>
    <n v="28000"/>
    <n v="11129.64"/>
    <n v="14000"/>
  </r>
  <r>
    <x v="0"/>
    <x v="0"/>
    <x v="0"/>
    <x v="0"/>
    <s v="Institutional Reporting"/>
    <x v="4"/>
    <s v="(Local) Online Training/Webinar"/>
    <s v="679000"/>
    <m/>
    <m/>
    <m/>
    <m/>
    <m/>
    <m/>
    <n v="5700"/>
    <n v="0"/>
    <n v="0"/>
  </r>
  <r>
    <x v="0"/>
    <x v="0"/>
    <x v="0"/>
    <x v="0"/>
    <s v="Institutional Reporting"/>
    <x v="5"/>
    <s v="Food/Meetings"/>
    <s v="679000"/>
    <m/>
    <m/>
    <n v="200"/>
    <n v="160.19999999999999"/>
    <n v="200"/>
    <n v="411.96"/>
    <n v="500"/>
    <n v="71.3"/>
    <n v="300"/>
  </r>
  <r>
    <x v="0"/>
    <x v="0"/>
    <x v="0"/>
    <x v="0"/>
    <s v="Institutional Reporting"/>
    <x v="6"/>
    <s v="Institutional Dues/Memberships"/>
    <s v="679000"/>
    <m/>
    <m/>
    <n v="1050"/>
    <n v="640"/>
    <n v="1050"/>
    <n v="500"/>
    <n v="1850"/>
    <n v="660"/>
    <n v="1000"/>
  </r>
  <r>
    <x v="0"/>
    <x v="0"/>
    <x v="0"/>
    <x v="0"/>
    <s v="Institutional Reporting"/>
    <x v="7"/>
    <s v="Software Licensing/Maintenance Svcs"/>
    <s v="679000"/>
    <m/>
    <m/>
    <n v="2750"/>
    <n v="3487"/>
    <n v="2750"/>
    <n v="6494"/>
    <n v="18784"/>
    <n v="15931.82"/>
    <n v="21000"/>
  </r>
  <r>
    <x v="0"/>
    <x v="0"/>
    <x v="0"/>
    <x v="0"/>
    <s v="Institutional Reporting"/>
    <x v="8"/>
    <s v="Computer/Technology Equipment"/>
    <s v="679000"/>
    <m/>
    <m/>
    <n v="3000"/>
    <n v="1686.03"/>
    <n v="3000"/>
    <n v="6682.65"/>
    <n v="2250"/>
    <n v="10.81"/>
    <n v="1000"/>
  </r>
  <r>
    <x v="0"/>
    <x v="0"/>
    <x v="0"/>
    <x v="0"/>
    <s v="Institutional Reporting"/>
    <x v="9"/>
    <s v="Intrafund Transfers Out"/>
    <s v="679000"/>
    <m/>
    <m/>
    <m/>
    <m/>
    <m/>
    <m/>
    <n v="0"/>
    <n v="1750"/>
    <n v="0"/>
  </r>
  <r>
    <x v="0"/>
    <x v="1"/>
    <x v="1"/>
    <x v="1"/>
    <s v="Edu Svcs. - Operating Budget"/>
    <x v="10"/>
    <s v="Non-Admin Non-Instr Prof Expt"/>
    <s v="679000"/>
    <s v="DTL001"/>
    <m/>
    <n v="6300"/>
    <n v="0"/>
    <n v="6300"/>
    <n v="0"/>
    <n v="6300"/>
    <n v="0"/>
    <n v="6300"/>
  </r>
  <r>
    <x v="0"/>
    <x v="1"/>
    <x v="1"/>
    <x v="1"/>
    <s v="Edu Svcs. - Operating Budget"/>
    <x v="0"/>
    <s v="Non-Library/Magazines/Bks/Prdcls"/>
    <s v="679000"/>
    <m/>
    <m/>
    <n v="800"/>
    <n v="364.65"/>
    <n v="800"/>
    <n v="635.42999999999995"/>
    <n v="800"/>
    <n v="0"/>
    <n v="800"/>
  </r>
  <r>
    <x v="0"/>
    <x v="1"/>
    <x v="1"/>
    <x v="1"/>
    <s v="Edu Svcs. - Operating Budget"/>
    <x v="11"/>
    <s v="Inst Supplies &amp; Materials"/>
    <s v="679000"/>
    <m/>
    <m/>
    <n v="900"/>
    <n v="0"/>
    <n v="900"/>
    <n v="0"/>
    <n v="900"/>
    <n v="0"/>
    <n v="900"/>
  </r>
  <r>
    <x v="0"/>
    <x v="1"/>
    <x v="1"/>
    <x v="1"/>
    <s v="Edu Svcs. - Operating Budget"/>
    <x v="1"/>
    <s v="Non-Inst Supplies &amp; Materials"/>
    <s v="679000"/>
    <m/>
    <m/>
    <n v="900"/>
    <n v="692.42"/>
    <n v="900"/>
    <n v="1072.1600000000001"/>
    <n v="900"/>
    <n v="50.16"/>
    <n v="900"/>
  </r>
  <r>
    <x v="0"/>
    <x v="1"/>
    <x v="1"/>
    <x v="1"/>
    <s v="Edu Svcs. - Operating Budget"/>
    <x v="2"/>
    <s v="Oth Non-Inst Consulting Services"/>
    <s v="679000"/>
    <m/>
    <m/>
    <n v="18900"/>
    <n v="33800"/>
    <n v="6000"/>
    <n v="6293.38"/>
    <n v="19000"/>
    <n v="0"/>
    <n v="19000"/>
  </r>
  <r>
    <x v="0"/>
    <x v="1"/>
    <x v="1"/>
    <x v="1"/>
    <s v="Edu Svcs. - Operating Budget"/>
    <x v="12"/>
    <s v="Non-Employee Travel"/>
    <s v="679000"/>
    <m/>
    <m/>
    <n v="350"/>
    <n v="0"/>
    <n v="350"/>
    <n v="2178.34"/>
    <n v="350"/>
    <n v="0"/>
    <n v="350"/>
  </r>
  <r>
    <x v="0"/>
    <x v="1"/>
    <x v="1"/>
    <x v="1"/>
    <s v="Edu Svcs. - Operating Budget"/>
    <x v="3"/>
    <s v="Employee Travel"/>
    <s v="679000"/>
    <m/>
    <m/>
    <n v="6000"/>
    <n v="14910.99"/>
    <n v="5000"/>
    <n v="6885.17"/>
    <n v="5000"/>
    <n v="734.07"/>
    <n v="5000"/>
  </r>
  <r>
    <x v="0"/>
    <x v="1"/>
    <x v="1"/>
    <x v="1"/>
    <s v="Edu Svcs. - Operating Budget"/>
    <x v="5"/>
    <s v="Food/Meetings"/>
    <s v="679000"/>
    <m/>
    <m/>
    <n v="1250"/>
    <n v="1097.77"/>
    <n v="1250"/>
    <n v="1527.17"/>
    <n v="1250"/>
    <n v="398.99"/>
    <n v="1250"/>
  </r>
  <r>
    <x v="0"/>
    <x v="1"/>
    <x v="1"/>
    <x v="1"/>
    <s v="Edu Svcs. - Operating Budget"/>
    <x v="6"/>
    <s v="Institutional Dues/Memberships"/>
    <s v="679000"/>
    <m/>
    <m/>
    <n v="1000"/>
    <n v="800"/>
    <n v="1000"/>
    <n v="3750"/>
    <n v="1000"/>
    <n v="500"/>
    <n v="1000"/>
  </r>
  <r>
    <x v="0"/>
    <x v="1"/>
    <x v="1"/>
    <x v="1"/>
    <s v="Edu Svcs. - Operating Budget"/>
    <x v="7"/>
    <s v="Software Licensing/Maintenance Svcs"/>
    <s v="679000"/>
    <m/>
    <m/>
    <n v="5787"/>
    <n v="0"/>
    <n v="2000"/>
    <n v="0"/>
    <n v="2000"/>
    <n v="52.94"/>
    <n v="2000"/>
  </r>
  <r>
    <x v="0"/>
    <x v="1"/>
    <x v="1"/>
    <x v="1"/>
    <s v="Edu Svcs. - Operating Budget"/>
    <x v="13"/>
    <s v="Equip Maint Agreements"/>
    <s v="679000"/>
    <m/>
    <m/>
    <m/>
    <m/>
    <n v="0"/>
    <n v="177.81"/>
    <m/>
    <m/>
    <m/>
  </r>
  <r>
    <x v="0"/>
    <x v="1"/>
    <x v="1"/>
    <x v="1"/>
    <s v="Edu Svcs. - Operating Budget"/>
    <x v="14"/>
    <s v="General Advertising"/>
    <s v="679000"/>
    <m/>
    <m/>
    <m/>
    <m/>
    <n v="0"/>
    <n v="508"/>
    <m/>
    <m/>
    <m/>
  </r>
  <r>
    <x v="0"/>
    <x v="1"/>
    <x v="1"/>
    <x v="1"/>
    <s v="Edu Svcs. - Operating Budget"/>
    <x v="8"/>
    <s v="Computer/Technology Equipment"/>
    <s v="679000"/>
    <m/>
    <m/>
    <n v="3700"/>
    <n v="1463.09"/>
    <n v="9700"/>
    <n v="2174.6999999999998"/>
    <n v="5000"/>
    <n v="0"/>
    <n v="5000"/>
  </r>
  <r>
    <x v="0"/>
    <x v="1"/>
    <x v="1"/>
    <x v="1"/>
    <s v="Edu Svcs. - Operating Budget"/>
    <x v="15"/>
    <s v="Computer/Tech Equipment"/>
    <s v="679000"/>
    <m/>
    <m/>
    <m/>
    <m/>
    <n v="0"/>
    <n v="5794.18"/>
    <m/>
    <m/>
    <m/>
  </r>
  <r>
    <x v="0"/>
    <x v="2"/>
    <x v="2"/>
    <x v="2"/>
    <s v="Admin Svcs - Operating Budget"/>
    <x v="16"/>
    <s v="Non-Inst Students"/>
    <s v="672000"/>
    <m/>
    <m/>
    <n v="0"/>
    <n v="0"/>
    <m/>
    <m/>
    <m/>
    <m/>
    <m/>
  </r>
  <r>
    <x v="0"/>
    <x v="2"/>
    <x v="2"/>
    <x v="2"/>
    <s v="Admin Svcs - Operating Budget"/>
    <x v="16"/>
    <s v="Non-Inst Students"/>
    <s v="672000"/>
    <s v="DTL001"/>
    <m/>
    <n v="2500"/>
    <n v="0"/>
    <n v="2500"/>
    <n v="0"/>
    <m/>
    <m/>
    <m/>
  </r>
  <r>
    <x v="0"/>
    <x v="2"/>
    <x v="2"/>
    <x v="2"/>
    <s v="Admin Svcs - Operating Budget"/>
    <x v="17"/>
    <s v="Cls Oth - Temp"/>
    <s v="672000"/>
    <m/>
    <m/>
    <m/>
    <m/>
    <m/>
    <m/>
    <n v="0"/>
    <n v="7709.49"/>
    <m/>
  </r>
  <r>
    <x v="0"/>
    <x v="2"/>
    <x v="2"/>
    <x v="2"/>
    <s v="Admin Svcs - Operating Budget"/>
    <x v="0"/>
    <s v="Non-Library/Magazines/Bks/Prdcls"/>
    <s v="672000"/>
    <m/>
    <m/>
    <n v="1000"/>
    <n v="183.06"/>
    <n v="200"/>
    <n v="179.43"/>
    <n v="250"/>
    <n v="0"/>
    <n v="250"/>
  </r>
  <r>
    <x v="0"/>
    <x v="2"/>
    <x v="2"/>
    <x v="2"/>
    <s v="Admin Svcs - Operating Budget"/>
    <x v="1"/>
    <s v="Non-Inst Supplies &amp; Materials"/>
    <s v="672000"/>
    <m/>
    <m/>
    <n v="26000"/>
    <n v="26849.58"/>
    <n v="30400"/>
    <n v="18292.5"/>
    <n v="30900"/>
    <n v="5830.46"/>
    <n v="30900"/>
  </r>
  <r>
    <x v="0"/>
    <x v="2"/>
    <x v="2"/>
    <x v="2"/>
    <s v="Admin Svcs - Operating Budget"/>
    <x v="1"/>
    <s v="Non-Inst Supplies &amp; Materials"/>
    <s v="679000"/>
    <m/>
    <m/>
    <n v="0"/>
    <n v="0"/>
    <m/>
    <m/>
    <m/>
    <m/>
    <m/>
  </r>
  <r>
    <x v="0"/>
    <x v="2"/>
    <x v="2"/>
    <x v="2"/>
    <s v="Admin Svcs - Operating Budget"/>
    <x v="2"/>
    <s v="Oth Non-Inst Consulting Services"/>
    <s v="672000"/>
    <m/>
    <m/>
    <n v="30000"/>
    <n v="23476.38"/>
    <n v="152500"/>
    <n v="111924.34"/>
    <n v="205000"/>
    <n v="34892.5"/>
    <n v="155000"/>
  </r>
  <r>
    <x v="0"/>
    <x v="2"/>
    <x v="2"/>
    <x v="2"/>
    <s v="Admin Svcs - Operating Budget"/>
    <x v="3"/>
    <s v="Employee Travel"/>
    <s v="679000"/>
    <m/>
    <m/>
    <n v="0"/>
    <n v="0"/>
    <m/>
    <m/>
    <m/>
    <m/>
    <m/>
  </r>
  <r>
    <x v="0"/>
    <x v="2"/>
    <x v="2"/>
    <x v="2"/>
    <s v="Admin Svcs - Operating Budget"/>
    <x v="3"/>
    <s v="Employee Travel"/>
    <s v="672000"/>
    <m/>
    <m/>
    <n v="18000"/>
    <n v="8329.27"/>
    <n v="18000"/>
    <n v="14093.44"/>
    <n v="24000"/>
    <n v="3229.72"/>
    <n v="24000"/>
  </r>
  <r>
    <x v="0"/>
    <x v="2"/>
    <x v="2"/>
    <x v="2"/>
    <s v="Admin Svcs - Operating Budget"/>
    <x v="18"/>
    <s v="Employee Travel DO"/>
    <s v="672000"/>
    <m/>
    <m/>
    <n v="6000"/>
    <n v="37.5"/>
    <n v="6000"/>
    <n v="56.84"/>
    <m/>
    <m/>
    <m/>
  </r>
  <r>
    <x v="0"/>
    <x v="2"/>
    <x v="2"/>
    <x v="2"/>
    <s v="Admin Svcs - Operating Budget"/>
    <x v="5"/>
    <s v="Food/Meetings"/>
    <s v="672000"/>
    <m/>
    <m/>
    <n v="1000"/>
    <n v="1430.88"/>
    <n v="1800"/>
    <n v="1857.6"/>
    <n v="2000"/>
    <n v="362.98"/>
    <n v="2000"/>
  </r>
  <r>
    <x v="0"/>
    <x v="2"/>
    <x v="2"/>
    <x v="2"/>
    <s v="Admin Svcs - Operating Budget"/>
    <x v="5"/>
    <s v="Food/Meetings"/>
    <s v="679000"/>
    <m/>
    <m/>
    <n v="0"/>
    <n v="0"/>
    <m/>
    <m/>
    <m/>
    <m/>
    <m/>
  </r>
  <r>
    <x v="0"/>
    <x v="2"/>
    <x v="2"/>
    <x v="2"/>
    <s v="Admin Svcs - Operating Budget"/>
    <x v="6"/>
    <s v="Institutional Dues/Memberships"/>
    <s v="672000"/>
    <m/>
    <m/>
    <n v="5000"/>
    <n v="1235"/>
    <n v="2500"/>
    <n v="4826.08"/>
    <n v="3200"/>
    <n v="475"/>
    <n v="1800"/>
  </r>
  <r>
    <x v="0"/>
    <x v="2"/>
    <x v="2"/>
    <x v="2"/>
    <s v="Admin Svcs - Operating Budget"/>
    <x v="6"/>
    <s v="Institutional Dues/Memberships"/>
    <s v="679000"/>
    <m/>
    <m/>
    <n v="0"/>
    <n v="0"/>
    <m/>
    <m/>
    <m/>
    <m/>
    <m/>
  </r>
  <r>
    <x v="0"/>
    <x v="2"/>
    <x v="2"/>
    <x v="2"/>
    <s v="Admin Svcs - Operating Budget"/>
    <x v="7"/>
    <s v="Software Licensing/Maintenance Svcs"/>
    <s v="672000"/>
    <m/>
    <m/>
    <n v="90250"/>
    <n v="42891.360000000001"/>
    <n v="50000"/>
    <n v="41553.61"/>
    <n v="141250"/>
    <n v="40306.11"/>
    <n v="105000"/>
  </r>
  <r>
    <x v="0"/>
    <x v="2"/>
    <x v="2"/>
    <x v="2"/>
    <s v="Admin Svcs - Operating Budget"/>
    <x v="19"/>
    <s v="Building Maintenance"/>
    <s v="651000"/>
    <s v="CIC017"/>
    <s v="CM"/>
    <m/>
    <m/>
    <n v="0"/>
    <n v="0"/>
    <m/>
    <m/>
    <m/>
  </r>
  <r>
    <x v="0"/>
    <x v="2"/>
    <x v="2"/>
    <x v="2"/>
    <s v="Admin Svcs - Operating Budget"/>
    <x v="20"/>
    <s v="Other Maintenance Contracts"/>
    <s v="672000"/>
    <m/>
    <m/>
    <m/>
    <m/>
    <m/>
    <m/>
    <n v="0"/>
    <n v="1206"/>
    <m/>
  </r>
  <r>
    <x v="0"/>
    <x v="2"/>
    <x v="2"/>
    <x v="2"/>
    <s v="Admin Svcs - Operating Budget"/>
    <x v="21"/>
    <s v="Attorney Fees - Oth"/>
    <s v="672000"/>
    <m/>
    <m/>
    <n v="6050"/>
    <n v="8900"/>
    <n v="5000"/>
    <n v="0"/>
    <m/>
    <m/>
    <m/>
  </r>
  <r>
    <x v="0"/>
    <x v="2"/>
    <x v="2"/>
    <x v="2"/>
    <s v="Admin Svcs - Operating Budget"/>
    <x v="22"/>
    <s v="Settlement Expense"/>
    <s v="672000"/>
    <m/>
    <m/>
    <n v="0"/>
    <n v="0"/>
    <n v="0"/>
    <n v="385948.61"/>
    <m/>
    <m/>
    <m/>
  </r>
  <r>
    <x v="0"/>
    <x v="2"/>
    <x v="2"/>
    <x v="2"/>
    <s v="Admin Svcs - Operating Budget"/>
    <x v="22"/>
    <s v="Settlement Expense"/>
    <s v="660030"/>
    <m/>
    <m/>
    <n v="0"/>
    <n v="3500"/>
    <m/>
    <m/>
    <m/>
    <m/>
    <m/>
  </r>
  <r>
    <x v="0"/>
    <x v="2"/>
    <x v="2"/>
    <x v="2"/>
    <s v="Admin Svcs - Operating Budget"/>
    <x v="23"/>
    <s v="Other Professional Fees"/>
    <s v="672000"/>
    <m/>
    <m/>
    <n v="0"/>
    <n v="230"/>
    <m/>
    <m/>
    <m/>
    <m/>
    <m/>
  </r>
  <r>
    <x v="0"/>
    <x v="2"/>
    <x v="2"/>
    <x v="2"/>
    <s v="Admin Svcs - Operating Budget"/>
    <x v="23"/>
    <s v="Other Professional Fees"/>
    <s v="679000"/>
    <m/>
    <m/>
    <n v="0"/>
    <n v="0"/>
    <m/>
    <m/>
    <m/>
    <m/>
    <m/>
  </r>
  <r>
    <x v="0"/>
    <x v="2"/>
    <x v="2"/>
    <x v="2"/>
    <s v="Admin Svcs - Operating Budget"/>
    <x v="24"/>
    <s v="Postage/Express Overnight Svcs"/>
    <s v="672000"/>
    <m/>
    <m/>
    <n v="0"/>
    <n v="20"/>
    <m/>
    <m/>
    <m/>
    <m/>
    <m/>
  </r>
  <r>
    <x v="0"/>
    <x v="2"/>
    <x v="2"/>
    <x v="2"/>
    <s v="Admin Svcs - Operating Budget"/>
    <x v="25"/>
    <s v="Bank Charges"/>
    <s v="672000"/>
    <m/>
    <m/>
    <n v="185000"/>
    <n v="167916.89"/>
    <n v="185000"/>
    <n v="172360.32000000001"/>
    <n v="185000"/>
    <n v="64246.59"/>
    <n v="185000"/>
  </r>
  <r>
    <x v="0"/>
    <x v="2"/>
    <x v="2"/>
    <x v="2"/>
    <s v="Admin Svcs - Operating Budget"/>
    <x v="26"/>
    <s v="Credit Card Expense"/>
    <s v="672000"/>
    <m/>
    <m/>
    <n v="15000"/>
    <n v="19674.13"/>
    <n v="21900"/>
    <n v="20079.13"/>
    <n v="21900"/>
    <n v="7152.94"/>
    <n v="21900"/>
  </r>
  <r>
    <x v="0"/>
    <x v="2"/>
    <x v="2"/>
    <x v="2"/>
    <s v="Admin Svcs - Operating Budget"/>
    <x v="27"/>
    <s v="Bad Debt Expense"/>
    <s v="672000"/>
    <m/>
    <m/>
    <n v="0"/>
    <n v="6395.05"/>
    <n v="0"/>
    <n v="4287.3"/>
    <n v="0"/>
    <n v="1797.5"/>
    <m/>
  </r>
  <r>
    <x v="0"/>
    <x v="2"/>
    <x v="2"/>
    <x v="2"/>
    <s v="Admin Svcs - Operating Budget"/>
    <x v="28"/>
    <s v="Collection Services"/>
    <s v="672000"/>
    <m/>
    <m/>
    <n v="30000"/>
    <n v="-51.25"/>
    <n v="10000"/>
    <n v="0"/>
    <m/>
    <m/>
    <m/>
  </r>
  <r>
    <x v="0"/>
    <x v="2"/>
    <x v="2"/>
    <x v="2"/>
    <s v="Admin Svcs - Operating Budget"/>
    <x v="14"/>
    <s v="General Advertising"/>
    <s v="672000"/>
    <m/>
    <m/>
    <n v="2000"/>
    <n v="242.24"/>
    <n v="2000"/>
    <n v="0"/>
    <n v="2000"/>
    <n v="213.76"/>
    <n v="2000"/>
  </r>
  <r>
    <x v="0"/>
    <x v="2"/>
    <x v="2"/>
    <x v="2"/>
    <s v="Admin Svcs - Operating Budget"/>
    <x v="29"/>
    <s v="Taxes - Licenses &amp; Permits"/>
    <s v="672000"/>
    <m/>
    <m/>
    <n v="40000"/>
    <n v="34777.85"/>
    <n v="57309"/>
    <n v="37050.07"/>
    <n v="35000"/>
    <n v="0"/>
    <n v="35000"/>
  </r>
  <r>
    <x v="0"/>
    <x v="2"/>
    <x v="2"/>
    <x v="2"/>
    <s v="Admin Svcs - Operating Budget"/>
    <x v="30"/>
    <s v="Other Services &amp; Expenses"/>
    <s v="672000"/>
    <m/>
    <m/>
    <n v="8000"/>
    <n v="2709"/>
    <n v="15800"/>
    <n v="3452.07"/>
    <n v="15000"/>
    <n v="3300"/>
    <n v="15000"/>
  </r>
  <r>
    <x v="0"/>
    <x v="2"/>
    <x v="2"/>
    <x v="2"/>
    <s v="Admin Svcs - Operating Budget"/>
    <x v="31"/>
    <s v="Prior Periods Adjustments"/>
    <s v="672000"/>
    <m/>
    <m/>
    <n v="0"/>
    <n v="2276.7199999999998"/>
    <n v="0"/>
    <n v="4420"/>
    <n v="0"/>
    <n v="332.51"/>
    <m/>
  </r>
  <r>
    <x v="0"/>
    <x v="2"/>
    <x v="2"/>
    <x v="2"/>
    <s v="Admin Svcs - Operating Budget"/>
    <x v="32"/>
    <s v="Indirect Cost(Reimbursement)"/>
    <s v="672000"/>
    <m/>
    <m/>
    <n v="0"/>
    <n v="23931.54"/>
    <m/>
    <m/>
    <m/>
    <m/>
    <m/>
  </r>
  <r>
    <x v="0"/>
    <x v="2"/>
    <x v="2"/>
    <x v="2"/>
    <s v="Admin Svcs - Operating Budget"/>
    <x v="8"/>
    <s v="Computer/Technology Equipment"/>
    <s v="672000"/>
    <m/>
    <m/>
    <n v="0"/>
    <n v="2913"/>
    <m/>
    <m/>
    <n v="5000"/>
    <n v="6182.18"/>
    <n v="5000"/>
  </r>
  <r>
    <x v="0"/>
    <x v="2"/>
    <x v="2"/>
    <x v="2"/>
    <s v="Admin Svcs - Operating Budget"/>
    <x v="33"/>
    <s v="Furniture"/>
    <s v="672000"/>
    <m/>
    <m/>
    <m/>
    <m/>
    <n v="0"/>
    <n v="0"/>
    <m/>
    <m/>
    <m/>
  </r>
  <r>
    <x v="0"/>
    <x v="2"/>
    <x v="2"/>
    <x v="2"/>
    <s v="Admin Svcs - Operating Budget"/>
    <x v="34"/>
    <s v="Furniture"/>
    <s v="672000"/>
    <m/>
    <m/>
    <m/>
    <m/>
    <n v="0"/>
    <n v="11125.03"/>
    <m/>
    <m/>
    <m/>
  </r>
  <r>
    <x v="0"/>
    <x v="2"/>
    <x v="2"/>
    <x v="2"/>
    <s v="Admin Svcs - Operating Budget"/>
    <x v="35"/>
    <s v="Other Equipment"/>
    <s v="672000"/>
    <m/>
    <m/>
    <n v="0"/>
    <n v="9571.99"/>
    <n v="0"/>
    <n v="7511.73"/>
    <n v="0"/>
    <n v="3929.66"/>
    <m/>
  </r>
  <r>
    <x v="0"/>
    <x v="2"/>
    <x v="2"/>
    <x v="2"/>
    <s v="Admin Svcs - Operating Budget"/>
    <x v="36"/>
    <s v="Other Equipment"/>
    <s v="672000"/>
    <m/>
    <m/>
    <n v="5000"/>
    <n v="0"/>
    <n v="5000"/>
    <n v="0"/>
    <n v="5000"/>
    <n v="0"/>
    <n v="5000"/>
  </r>
  <r>
    <x v="0"/>
    <x v="2"/>
    <x v="2"/>
    <x v="2"/>
    <s v="Admin Svcs - Operating Budget"/>
    <x v="37"/>
    <s v="Intrafund Transfers In"/>
    <s v="672000"/>
    <m/>
    <m/>
    <n v="-25568732"/>
    <n v="0"/>
    <n v="-27864815.079999998"/>
    <n v="0"/>
    <n v="-29346100"/>
    <n v="0"/>
    <m/>
  </r>
  <r>
    <x v="0"/>
    <x v="2"/>
    <x v="2"/>
    <x v="2"/>
    <s v="Admin Svcs - Operating Budget"/>
    <x v="38"/>
    <s v="Unrestricted"/>
    <s v="672000"/>
    <m/>
    <m/>
    <n v="26896030.27"/>
    <n v="0"/>
    <n v="25730328.719999999"/>
    <n v="0"/>
    <n v="20585678.079999998"/>
    <n v="0"/>
    <m/>
  </r>
  <r>
    <x v="0"/>
    <x v="2"/>
    <x v="2"/>
    <x v="3"/>
    <s v="Insurance Claims"/>
    <x v="39"/>
    <s v="Class Non-Instr Overtime"/>
    <s v="651000"/>
    <s v="CIC017"/>
    <s v="CM"/>
    <n v="0"/>
    <n v="314.77999999999997"/>
    <m/>
    <m/>
    <m/>
    <m/>
    <m/>
  </r>
  <r>
    <x v="0"/>
    <x v="2"/>
    <x v="2"/>
    <x v="3"/>
    <s v="Insurance Claims"/>
    <x v="11"/>
    <s v="Inst Supplies &amp; Materials"/>
    <s v="678000"/>
    <s v="CIC017"/>
    <s v="CM"/>
    <n v="0"/>
    <n v="870.84"/>
    <m/>
    <m/>
    <m/>
    <m/>
    <m/>
  </r>
  <r>
    <x v="0"/>
    <x v="2"/>
    <x v="2"/>
    <x v="3"/>
    <s v="Insurance Claims"/>
    <x v="40"/>
    <s v="Maint &amp; Repairs Supplies"/>
    <s v="651000"/>
    <s v="CIC017"/>
    <s v="CM"/>
    <n v="0"/>
    <n v="17.739999999999998"/>
    <m/>
    <m/>
    <m/>
    <m/>
    <m/>
  </r>
  <r>
    <x v="0"/>
    <x v="2"/>
    <x v="2"/>
    <x v="3"/>
    <s v="Insurance Claims"/>
    <x v="40"/>
    <s v="Maint &amp; Repairs Supplies"/>
    <s v="651000"/>
    <s v="BIC018"/>
    <m/>
    <m/>
    <m/>
    <n v="0"/>
    <n v="5653.94"/>
    <m/>
    <m/>
    <m/>
  </r>
  <r>
    <x v="0"/>
    <x v="2"/>
    <x v="2"/>
    <x v="3"/>
    <s v="Insurance Claims"/>
    <x v="2"/>
    <s v="Oth Non-Inst Consulting Services"/>
    <s v="672000"/>
    <s v="BIC021"/>
    <m/>
    <m/>
    <m/>
    <m/>
    <m/>
    <n v="0"/>
    <n v="0"/>
    <m/>
  </r>
  <r>
    <x v="0"/>
    <x v="2"/>
    <x v="2"/>
    <x v="3"/>
    <s v="Insurance Claims"/>
    <x v="18"/>
    <s v="Employee Travel DO"/>
    <s v="679000"/>
    <s v="CIC017"/>
    <s v="CM"/>
    <n v="0"/>
    <n v="200.34"/>
    <m/>
    <m/>
    <m/>
    <m/>
    <m/>
  </r>
  <r>
    <x v="0"/>
    <x v="2"/>
    <x v="2"/>
    <x v="3"/>
    <s v="Insurance Claims"/>
    <x v="41"/>
    <s v="Insurance Deductibles"/>
    <s v="672000"/>
    <s v="CIC018"/>
    <m/>
    <n v="0"/>
    <n v="719.6"/>
    <n v="0"/>
    <n v="280.39999999999998"/>
    <m/>
    <m/>
    <m/>
  </r>
  <r>
    <x v="0"/>
    <x v="2"/>
    <x v="2"/>
    <x v="3"/>
    <s v="Insurance Claims"/>
    <x v="41"/>
    <s v="Insurance Deductibles"/>
    <s v="672000"/>
    <s v="BIC019"/>
    <m/>
    <m/>
    <m/>
    <n v="0"/>
    <n v="371.2"/>
    <m/>
    <m/>
    <m/>
  </r>
  <r>
    <x v="0"/>
    <x v="2"/>
    <x v="2"/>
    <x v="3"/>
    <s v="Insurance Claims"/>
    <x v="41"/>
    <s v="Insurance Deductibles"/>
    <s v="672000"/>
    <m/>
    <m/>
    <n v="2000"/>
    <n v="535.77"/>
    <n v="2500"/>
    <n v="0"/>
    <n v="7000"/>
    <n v="0"/>
    <n v="7500"/>
  </r>
  <r>
    <x v="0"/>
    <x v="2"/>
    <x v="2"/>
    <x v="3"/>
    <s v="Insurance Claims"/>
    <x v="41"/>
    <s v="Insurance Deductibles"/>
    <s v="672000"/>
    <s v="CIC016"/>
    <m/>
    <n v="0"/>
    <n v="2500"/>
    <m/>
    <m/>
    <m/>
    <m/>
    <m/>
  </r>
  <r>
    <x v="0"/>
    <x v="2"/>
    <x v="2"/>
    <x v="3"/>
    <s v="Insurance Claims"/>
    <x v="41"/>
    <s v="Insurance Deductibles"/>
    <s v="672000"/>
    <s v="BIC021"/>
    <m/>
    <m/>
    <m/>
    <m/>
    <m/>
    <n v="0"/>
    <n v="50"/>
    <m/>
  </r>
  <r>
    <x v="0"/>
    <x v="2"/>
    <x v="2"/>
    <x v="3"/>
    <s v="Insurance Claims"/>
    <x v="41"/>
    <s v="Insurance Deductibles"/>
    <s v="672000"/>
    <s v="PIC005"/>
    <m/>
    <m/>
    <m/>
    <n v="0"/>
    <n v="200"/>
    <m/>
    <m/>
    <m/>
  </r>
  <r>
    <x v="0"/>
    <x v="2"/>
    <x v="2"/>
    <x v="3"/>
    <s v="Insurance Claims"/>
    <x v="41"/>
    <s v="Insurance Deductibles"/>
    <s v="672000"/>
    <s v="DIC007"/>
    <m/>
    <m/>
    <m/>
    <m/>
    <m/>
    <n v="0"/>
    <n v="104.5"/>
    <m/>
  </r>
  <r>
    <x v="0"/>
    <x v="2"/>
    <x v="2"/>
    <x v="3"/>
    <s v="Insurance Claims"/>
    <x v="41"/>
    <s v="Insurance Deductibles"/>
    <s v="672000"/>
    <s v="CIC015"/>
    <m/>
    <m/>
    <m/>
    <n v="0"/>
    <n v="1000"/>
    <m/>
    <m/>
    <m/>
  </r>
  <r>
    <x v="0"/>
    <x v="2"/>
    <x v="2"/>
    <x v="3"/>
    <s v="Insurance Claims"/>
    <x v="41"/>
    <s v="Insurance Deductibles"/>
    <s v="672000"/>
    <s v="BIC023"/>
    <m/>
    <m/>
    <m/>
    <m/>
    <m/>
    <n v="0"/>
    <n v="0"/>
    <m/>
  </r>
  <r>
    <x v="0"/>
    <x v="2"/>
    <x v="2"/>
    <x v="3"/>
    <s v="Insurance Claims"/>
    <x v="41"/>
    <s v="Insurance Deductibles"/>
    <s v="672000"/>
    <s v="DIC005"/>
    <m/>
    <m/>
    <m/>
    <n v="0"/>
    <n v="190"/>
    <m/>
    <m/>
    <m/>
  </r>
  <r>
    <x v="0"/>
    <x v="2"/>
    <x v="2"/>
    <x v="3"/>
    <s v="Insurance Claims"/>
    <x v="41"/>
    <s v="Insurance Deductibles"/>
    <s v="672000"/>
    <s v="BIC022"/>
    <m/>
    <m/>
    <m/>
    <m/>
    <m/>
    <n v="0"/>
    <n v="204.9"/>
    <m/>
  </r>
  <r>
    <x v="0"/>
    <x v="2"/>
    <x v="2"/>
    <x v="3"/>
    <s v="Insurance Claims"/>
    <x v="41"/>
    <s v="Insurance Deductibles"/>
    <s v="672000"/>
    <s v="DIC006"/>
    <m/>
    <m/>
    <m/>
    <n v="0"/>
    <n v="311.89"/>
    <m/>
    <m/>
    <m/>
  </r>
  <r>
    <x v="0"/>
    <x v="2"/>
    <x v="2"/>
    <x v="3"/>
    <s v="Insurance Claims"/>
    <x v="41"/>
    <s v="Insurance Deductibles"/>
    <s v="672000"/>
    <s v="BIC015"/>
    <m/>
    <n v="0"/>
    <n v="0"/>
    <m/>
    <m/>
    <m/>
    <m/>
    <m/>
  </r>
  <r>
    <x v="0"/>
    <x v="2"/>
    <x v="2"/>
    <x v="3"/>
    <s v="Insurance Claims"/>
    <x v="19"/>
    <s v="Building Maintenance"/>
    <s v="651000"/>
    <s v="BIC018"/>
    <m/>
    <m/>
    <m/>
    <n v="0"/>
    <n v="3760"/>
    <m/>
    <m/>
    <m/>
  </r>
  <r>
    <x v="0"/>
    <x v="2"/>
    <x v="2"/>
    <x v="3"/>
    <s v="Insurance Claims"/>
    <x v="19"/>
    <s v="Building Maintenance"/>
    <s v="651000"/>
    <s v="CIC017"/>
    <s v="CM"/>
    <n v="0"/>
    <n v="20017.16"/>
    <n v="0"/>
    <n v="22606.67"/>
    <m/>
    <m/>
    <m/>
  </r>
  <r>
    <x v="0"/>
    <x v="2"/>
    <x v="2"/>
    <x v="3"/>
    <s v="Insurance Claims"/>
    <x v="42"/>
    <s v="Vehicle Repairs &amp; Maintenance"/>
    <s v="672000"/>
    <s v="BIC023"/>
    <m/>
    <m/>
    <m/>
    <m/>
    <m/>
    <n v="0"/>
    <n v="1014.04"/>
    <m/>
  </r>
  <r>
    <x v="0"/>
    <x v="2"/>
    <x v="2"/>
    <x v="3"/>
    <s v="Insurance Claims"/>
    <x v="43"/>
    <s v="Other Maintenance/Repairs"/>
    <s v="672000"/>
    <s v="BIC023"/>
    <m/>
    <m/>
    <m/>
    <m/>
    <m/>
    <n v="0"/>
    <n v="1320.54"/>
    <m/>
  </r>
  <r>
    <x v="0"/>
    <x v="2"/>
    <x v="2"/>
    <x v="3"/>
    <s v="Insurance Claims"/>
    <x v="44"/>
    <s v="Autos and Busses"/>
    <s v="659011"/>
    <s v="CIC016"/>
    <m/>
    <n v="0"/>
    <n v="8061.46"/>
    <m/>
    <m/>
    <m/>
    <m/>
    <m/>
  </r>
  <r>
    <x v="0"/>
    <x v="2"/>
    <x v="2"/>
    <x v="3"/>
    <s v="Insurance Claims"/>
    <x v="35"/>
    <s v="Other Equipment"/>
    <s v="672000"/>
    <s v="BIC023"/>
    <m/>
    <m/>
    <m/>
    <m/>
    <m/>
    <n v="0"/>
    <n v="3626.15"/>
    <m/>
  </r>
  <r>
    <x v="0"/>
    <x v="2"/>
    <x v="2"/>
    <x v="3"/>
    <s v="Insurance Claims"/>
    <x v="36"/>
    <s v="Other Equipment"/>
    <s v="672000"/>
    <s v="BIC017"/>
    <m/>
    <m/>
    <m/>
    <n v="0"/>
    <n v="5442.94"/>
    <m/>
    <m/>
    <m/>
  </r>
  <r>
    <x v="0"/>
    <x v="2"/>
    <x v="2"/>
    <x v="4"/>
    <s v="Accounting &amp; Special Services"/>
    <x v="39"/>
    <s v="Class Non-Instr Overtime"/>
    <s v="672000"/>
    <m/>
    <m/>
    <n v="0"/>
    <n v="988.65"/>
    <m/>
    <m/>
    <m/>
    <m/>
    <m/>
  </r>
  <r>
    <x v="0"/>
    <x v="2"/>
    <x v="2"/>
    <x v="4"/>
    <s v="Accounting &amp; Special Services"/>
    <x v="17"/>
    <s v="Cls Oth - Temp"/>
    <s v="672000"/>
    <m/>
    <m/>
    <m/>
    <m/>
    <m/>
    <m/>
    <n v="0"/>
    <n v="9532.65"/>
    <m/>
  </r>
  <r>
    <x v="0"/>
    <x v="2"/>
    <x v="2"/>
    <x v="4"/>
    <s v="Accounting &amp; Special Services"/>
    <x v="32"/>
    <s v="Indirect Cost(Reimbursement)"/>
    <s v="684000"/>
    <m/>
    <m/>
    <n v="0"/>
    <n v="-87396.38"/>
    <n v="0"/>
    <n v="-77442.429999999993"/>
    <m/>
    <m/>
    <m/>
  </r>
  <r>
    <x v="0"/>
    <x v="2"/>
    <x v="2"/>
    <x v="5"/>
    <s v="BC Business Office"/>
    <x v="16"/>
    <s v="Non-Inst Students"/>
    <s v="672000"/>
    <s v="DTL001"/>
    <m/>
    <m/>
    <m/>
    <m/>
    <m/>
    <n v="5500"/>
    <n v="0"/>
    <n v="6000"/>
  </r>
  <r>
    <x v="0"/>
    <x v="2"/>
    <x v="2"/>
    <x v="5"/>
    <s v="BC Business Office"/>
    <x v="16"/>
    <s v="Non-Inst Students"/>
    <s v="672000"/>
    <m/>
    <m/>
    <n v="0"/>
    <n v="1171.21"/>
    <m/>
    <m/>
    <m/>
    <m/>
    <m/>
  </r>
  <r>
    <x v="0"/>
    <x v="2"/>
    <x v="2"/>
    <x v="5"/>
    <s v="BC Business Office"/>
    <x v="16"/>
    <s v="Non-Inst Students"/>
    <s v="672000"/>
    <s v="BTL001"/>
    <m/>
    <n v="0"/>
    <n v="4372.5"/>
    <n v="0"/>
    <n v="1809.5"/>
    <m/>
    <m/>
    <m/>
  </r>
  <r>
    <x v="0"/>
    <x v="2"/>
    <x v="2"/>
    <x v="5"/>
    <s v="BC Business Office"/>
    <x v="39"/>
    <s v="Class Non-Instr Overtime"/>
    <s v="672000"/>
    <m/>
    <m/>
    <n v="0"/>
    <n v="174.45"/>
    <n v="0"/>
    <n v="1734.3"/>
    <n v="0"/>
    <n v="127.85"/>
    <m/>
  </r>
  <r>
    <x v="0"/>
    <x v="2"/>
    <x v="2"/>
    <x v="5"/>
    <s v="BC Business Office"/>
    <x v="17"/>
    <s v="Cls Oth - Temp"/>
    <s v="672000"/>
    <m/>
    <m/>
    <m/>
    <m/>
    <m/>
    <m/>
    <n v="0"/>
    <n v="15294.47"/>
    <m/>
  </r>
  <r>
    <x v="0"/>
    <x v="2"/>
    <x v="2"/>
    <x v="5"/>
    <s v="BC Business Office"/>
    <x v="45"/>
    <s v="Classified Salary Abatement"/>
    <s v="672000"/>
    <m/>
    <m/>
    <m/>
    <m/>
    <m/>
    <m/>
    <m/>
    <m/>
    <n v="-22171.51"/>
  </r>
  <r>
    <x v="0"/>
    <x v="2"/>
    <x v="2"/>
    <x v="5"/>
    <s v="BC Business Office"/>
    <x v="1"/>
    <s v="Non-Inst Supplies &amp; Materials"/>
    <s v="672000"/>
    <m/>
    <m/>
    <n v="3500"/>
    <n v="1809"/>
    <n v="3000"/>
    <n v="1229.52"/>
    <n v="3000"/>
    <n v="231.32"/>
    <n v="3000"/>
  </r>
  <r>
    <x v="0"/>
    <x v="2"/>
    <x v="2"/>
    <x v="5"/>
    <s v="BC Business Office"/>
    <x v="40"/>
    <s v="Maint &amp; Repairs Supplies"/>
    <s v="672000"/>
    <m/>
    <m/>
    <n v="500"/>
    <n v="0"/>
    <n v="300"/>
    <n v="0"/>
    <m/>
    <m/>
    <m/>
  </r>
  <r>
    <x v="0"/>
    <x v="2"/>
    <x v="2"/>
    <x v="5"/>
    <s v="BC Business Office"/>
    <x v="2"/>
    <s v="Oth Non-Inst Consulting Services"/>
    <s v="672000"/>
    <m/>
    <m/>
    <n v="2500"/>
    <n v="0"/>
    <n v="2500"/>
    <n v="0"/>
    <m/>
    <m/>
    <m/>
  </r>
  <r>
    <x v="0"/>
    <x v="2"/>
    <x v="2"/>
    <x v="5"/>
    <s v="BC Business Office"/>
    <x v="3"/>
    <s v="Employee Travel"/>
    <s v="672000"/>
    <m/>
    <m/>
    <n v="750"/>
    <n v="0"/>
    <n v="750"/>
    <n v="0"/>
    <m/>
    <m/>
    <m/>
  </r>
  <r>
    <x v="0"/>
    <x v="2"/>
    <x v="2"/>
    <x v="5"/>
    <s v="BC Business Office"/>
    <x v="6"/>
    <s v="Institutional Dues/Memberships"/>
    <s v="672000"/>
    <m/>
    <m/>
    <n v="200"/>
    <n v="0"/>
    <m/>
    <m/>
    <m/>
    <m/>
    <m/>
  </r>
  <r>
    <x v="0"/>
    <x v="2"/>
    <x v="2"/>
    <x v="5"/>
    <s v="BC Business Office"/>
    <x v="46"/>
    <s v="Pest Control"/>
    <s v="672000"/>
    <m/>
    <m/>
    <n v="250"/>
    <n v="0"/>
    <m/>
    <m/>
    <m/>
    <m/>
    <m/>
  </r>
  <r>
    <x v="0"/>
    <x v="2"/>
    <x v="2"/>
    <x v="5"/>
    <s v="BC Business Office"/>
    <x v="47"/>
    <s v="Short Term Rental-Veh &amp; Equip"/>
    <s v="672000"/>
    <m/>
    <m/>
    <n v="110"/>
    <n v="0"/>
    <m/>
    <m/>
    <m/>
    <m/>
    <m/>
  </r>
  <r>
    <x v="0"/>
    <x v="2"/>
    <x v="2"/>
    <x v="5"/>
    <s v="BC Business Office"/>
    <x v="20"/>
    <s v="Other Maintenance Contracts"/>
    <s v="672000"/>
    <m/>
    <m/>
    <m/>
    <m/>
    <n v="0"/>
    <n v="96"/>
    <n v="0"/>
    <n v="60"/>
    <n v="100"/>
  </r>
  <r>
    <x v="0"/>
    <x v="2"/>
    <x v="2"/>
    <x v="5"/>
    <s v="BC Business Office"/>
    <x v="24"/>
    <s v="Postage/Express Overnight Svcs"/>
    <s v="672000"/>
    <m/>
    <m/>
    <n v="220"/>
    <n v="328.52"/>
    <n v="200"/>
    <n v="310.61"/>
    <n v="200"/>
    <n v="0"/>
    <n v="200"/>
  </r>
  <r>
    <x v="0"/>
    <x v="2"/>
    <x v="2"/>
    <x v="5"/>
    <s v="BC Business Office"/>
    <x v="30"/>
    <s v="Other Services &amp; Expenses"/>
    <s v="672000"/>
    <m/>
    <m/>
    <n v="8500"/>
    <n v="9883.94"/>
    <n v="8500"/>
    <n v="12078.21"/>
    <n v="10000"/>
    <n v="4837.62"/>
    <n v="10000"/>
  </r>
  <r>
    <x v="0"/>
    <x v="2"/>
    <x v="2"/>
    <x v="6"/>
    <s v="PC Business Office"/>
    <x v="17"/>
    <s v="Cls Oth - Temp"/>
    <s v="672000"/>
    <s v="PTL001"/>
    <m/>
    <n v="0"/>
    <n v="11456.56"/>
    <m/>
    <m/>
    <m/>
    <m/>
    <m/>
  </r>
  <r>
    <x v="0"/>
    <x v="2"/>
    <x v="2"/>
    <x v="6"/>
    <s v="PC Business Office"/>
    <x v="1"/>
    <s v="Non-Inst Supplies &amp; Materials"/>
    <s v="672000"/>
    <m/>
    <m/>
    <n v="2000"/>
    <n v="1705.98"/>
    <n v="2000"/>
    <n v="1371.35"/>
    <n v="2000"/>
    <n v="0"/>
    <n v="2000"/>
  </r>
  <r>
    <x v="0"/>
    <x v="2"/>
    <x v="2"/>
    <x v="6"/>
    <s v="PC Business Office"/>
    <x v="3"/>
    <s v="Employee Travel"/>
    <s v="672000"/>
    <m/>
    <m/>
    <n v="1500"/>
    <n v="0"/>
    <n v="1000"/>
    <n v="0"/>
    <n v="1000"/>
    <n v="0"/>
    <n v="1000"/>
  </r>
  <r>
    <x v="0"/>
    <x v="2"/>
    <x v="2"/>
    <x v="6"/>
    <s v="PC Business Office"/>
    <x v="30"/>
    <s v="Other Services &amp; Expenses"/>
    <s v="672000"/>
    <m/>
    <m/>
    <n v="4500"/>
    <n v="4876.71"/>
    <n v="4500"/>
    <n v="4938.05"/>
    <n v="4900"/>
    <n v="2104.0700000000002"/>
    <n v="4900"/>
  </r>
  <r>
    <x v="0"/>
    <x v="2"/>
    <x v="2"/>
    <x v="7"/>
    <s v="CC Business Office"/>
    <x v="1"/>
    <s v="Non-Inst Supplies &amp; Materials"/>
    <s v="672000"/>
    <m/>
    <m/>
    <n v="1500"/>
    <n v="712.12"/>
    <n v="1500"/>
    <n v="1440.27"/>
    <n v="1000"/>
    <n v="0"/>
    <n v="1000"/>
  </r>
  <r>
    <x v="0"/>
    <x v="2"/>
    <x v="2"/>
    <x v="7"/>
    <s v="CC Business Office"/>
    <x v="3"/>
    <s v="Employee Travel"/>
    <s v="672000"/>
    <m/>
    <m/>
    <n v="1000"/>
    <n v="528.79"/>
    <n v="1000"/>
    <n v="181.49"/>
    <n v="1000"/>
    <n v="31.44"/>
    <n v="1000"/>
  </r>
  <r>
    <x v="0"/>
    <x v="2"/>
    <x v="2"/>
    <x v="7"/>
    <s v="CC Business Office"/>
    <x v="18"/>
    <s v="Employee Travel DO"/>
    <s v="672000"/>
    <m/>
    <m/>
    <n v="0"/>
    <n v="25.92"/>
    <n v="0"/>
    <n v="56.32"/>
    <m/>
    <m/>
    <m/>
  </r>
  <r>
    <x v="0"/>
    <x v="2"/>
    <x v="2"/>
    <x v="7"/>
    <s v="CC Business Office"/>
    <x v="48"/>
    <s v="Cash Over - Short"/>
    <s v="672000"/>
    <m/>
    <s v="CI"/>
    <n v="0"/>
    <n v="-10"/>
    <n v="0"/>
    <n v="5.15"/>
    <m/>
    <m/>
    <m/>
  </r>
  <r>
    <x v="0"/>
    <x v="2"/>
    <x v="2"/>
    <x v="7"/>
    <s v="CC Business Office"/>
    <x v="48"/>
    <s v="Cash Over - Short"/>
    <s v="672000"/>
    <m/>
    <m/>
    <n v="0"/>
    <n v="10"/>
    <n v="0"/>
    <n v="-5.15"/>
    <n v="0"/>
    <n v="-1"/>
    <m/>
  </r>
  <r>
    <x v="0"/>
    <x v="2"/>
    <x v="2"/>
    <x v="7"/>
    <s v="CC Business Office"/>
    <x v="30"/>
    <s v="Other Services &amp; Expenses"/>
    <s v="672000"/>
    <m/>
    <m/>
    <n v="3200"/>
    <n v="0"/>
    <n v="2000"/>
    <n v="0"/>
    <n v="2000"/>
    <n v="0"/>
    <n v="2000"/>
  </r>
  <r>
    <x v="0"/>
    <x v="2"/>
    <x v="2"/>
    <x v="7"/>
    <s v="CC Business Office"/>
    <x v="8"/>
    <s v="Computer/Technology Equipment"/>
    <s v="672000"/>
    <m/>
    <m/>
    <m/>
    <m/>
    <m/>
    <m/>
    <n v="0"/>
    <n v="310.79000000000002"/>
    <m/>
  </r>
  <r>
    <x v="0"/>
    <x v="2"/>
    <x v="2"/>
    <x v="8"/>
    <s v="Cash Accts Receivable&amp;Special Svcs."/>
    <x v="39"/>
    <s v="Class Non-Instr Overtime"/>
    <s v="672000"/>
    <m/>
    <m/>
    <m/>
    <m/>
    <n v="0"/>
    <n v="199.76"/>
    <n v="0"/>
    <n v="2760.42"/>
    <m/>
  </r>
  <r>
    <x v="0"/>
    <x v="2"/>
    <x v="2"/>
    <x v="8"/>
    <s v="Cash Accts Receivable&amp;Special Svcs."/>
    <x v="17"/>
    <s v="Cls Oth - Temp"/>
    <s v="672000"/>
    <s v="DTL001"/>
    <m/>
    <n v="15000"/>
    <n v="0"/>
    <m/>
    <m/>
    <m/>
    <m/>
    <m/>
  </r>
  <r>
    <x v="0"/>
    <x v="2"/>
    <x v="2"/>
    <x v="8"/>
    <s v="Cash Accts Receivable&amp;Special Svcs."/>
    <x v="3"/>
    <s v="Employee Travel"/>
    <s v="672000"/>
    <m/>
    <m/>
    <n v="2000"/>
    <n v="0"/>
    <n v="10000"/>
    <n v="0"/>
    <n v="8000"/>
    <n v="0"/>
    <n v="4000"/>
  </r>
  <r>
    <x v="0"/>
    <x v="2"/>
    <x v="2"/>
    <x v="9"/>
    <s v="Accounts Payable &amp; Purchasing"/>
    <x v="16"/>
    <s v="Non-Inst Students"/>
    <s v="672000"/>
    <s v="DTL001"/>
    <m/>
    <n v="12000"/>
    <n v="0"/>
    <n v="10000"/>
    <n v="0"/>
    <n v="14000"/>
    <n v="0"/>
    <n v="14000"/>
  </r>
  <r>
    <x v="0"/>
    <x v="2"/>
    <x v="2"/>
    <x v="9"/>
    <s v="Accounts Payable &amp; Purchasing"/>
    <x v="16"/>
    <s v="Non-Inst Students"/>
    <s v="672000"/>
    <s v="BTL001"/>
    <m/>
    <n v="0"/>
    <n v="14788.38"/>
    <n v="0"/>
    <n v="16644.5"/>
    <n v="0"/>
    <n v="7527"/>
    <m/>
  </r>
  <r>
    <x v="0"/>
    <x v="2"/>
    <x v="2"/>
    <x v="9"/>
    <s v="Accounts Payable &amp; Purchasing"/>
    <x v="16"/>
    <s v="Non-Inst Students"/>
    <s v="672000"/>
    <m/>
    <m/>
    <n v="0"/>
    <n v="630"/>
    <m/>
    <m/>
    <m/>
    <m/>
    <m/>
  </r>
  <r>
    <x v="0"/>
    <x v="2"/>
    <x v="2"/>
    <x v="9"/>
    <s v="Accounts Payable &amp; Purchasing"/>
    <x v="39"/>
    <s v="Class Non-Instr Overtime"/>
    <s v="672000"/>
    <m/>
    <m/>
    <n v="0"/>
    <n v="176.24"/>
    <n v="0"/>
    <n v="1010.08"/>
    <n v="0"/>
    <n v="352.48"/>
    <m/>
  </r>
  <r>
    <x v="0"/>
    <x v="2"/>
    <x v="2"/>
    <x v="9"/>
    <s v="Accounts Payable &amp; Purchasing"/>
    <x v="17"/>
    <s v="Cls Oth - Temp"/>
    <s v="672000"/>
    <m/>
    <m/>
    <m/>
    <m/>
    <m/>
    <m/>
    <n v="0"/>
    <n v="5716.59"/>
    <m/>
  </r>
  <r>
    <x v="0"/>
    <x v="2"/>
    <x v="2"/>
    <x v="9"/>
    <s v="Accounts Payable &amp; Purchasing"/>
    <x v="49"/>
    <s v="Collection Fees"/>
    <s v="672000"/>
    <m/>
    <m/>
    <n v="0"/>
    <n v="675"/>
    <m/>
    <m/>
    <m/>
    <m/>
    <m/>
  </r>
  <r>
    <x v="0"/>
    <x v="2"/>
    <x v="2"/>
    <x v="9"/>
    <s v="Accounts Payable &amp; Purchasing"/>
    <x v="49"/>
    <s v="Collection Fees"/>
    <s v="599999"/>
    <m/>
    <m/>
    <n v="0"/>
    <n v="0"/>
    <m/>
    <m/>
    <m/>
    <m/>
    <m/>
  </r>
  <r>
    <x v="0"/>
    <x v="2"/>
    <x v="2"/>
    <x v="9"/>
    <s v="Accounts Payable &amp; Purchasing"/>
    <x v="3"/>
    <s v="Employee Travel"/>
    <s v="672000"/>
    <m/>
    <m/>
    <n v="1250"/>
    <n v="1385.24"/>
    <n v="1500"/>
    <n v="15"/>
    <n v="1500"/>
    <n v="0"/>
    <m/>
  </r>
  <r>
    <x v="0"/>
    <x v="2"/>
    <x v="2"/>
    <x v="9"/>
    <s v="Accounts Payable &amp; Purchasing"/>
    <x v="6"/>
    <s v="Institutional Dues/Memberships"/>
    <s v="672000"/>
    <m/>
    <m/>
    <n v="0"/>
    <n v="430"/>
    <n v="500"/>
    <n v="678"/>
    <n v="550"/>
    <n v="273"/>
    <m/>
  </r>
  <r>
    <x v="0"/>
    <x v="2"/>
    <x v="2"/>
    <x v="9"/>
    <s v="Accounts Payable &amp; Purchasing"/>
    <x v="50"/>
    <s v="Legal Advertising"/>
    <s v="672000"/>
    <m/>
    <m/>
    <n v="2500"/>
    <n v="0"/>
    <n v="2500"/>
    <n v="0"/>
    <m/>
    <m/>
    <m/>
  </r>
  <r>
    <x v="0"/>
    <x v="2"/>
    <x v="2"/>
    <x v="9"/>
    <s v="Accounts Payable &amp; Purchasing"/>
    <x v="30"/>
    <s v="Other Services &amp; Expenses"/>
    <s v="672000"/>
    <m/>
    <m/>
    <m/>
    <m/>
    <n v="0"/>
    <n v="949"/>
    <m/>
    <m/>
    <m/>
  </r>
  <r>
    <x v="0"/>
    <x v="2"/>
    <x v="2"/>
    <x v="10"/>
    <s v="Regulatory Business Services"/>
    <x v="2"/>
    <s v="Oth Non-Inst Consulting Services"/>
    <s v="672000"/>
    <m/>
    <m/>
    <n v="20000"/>
    <n v="14500"/>
    <n v="20000"/>
    <n v="0"/>
    <n v="15000"/>
    <n v="0"/>
    <n v="15000"/>
  </r>
  <r>
    <x v="0"/>
    <x v="2"/>
    <x v="2"/>
    <x v="10"/>
    <s v="Regulatory Business Services"/>
    <x v="51"/>
    <s v="Comprehensive/Liab/Prpty/Auto Ins)"/>
    <s v="672000"/>
    <m/>
    <m/>
    <n v="994481.81"/>
    <n v="894677.16"/>
    <n v="1032459"/>
    <n v="1021553.87"/>
    <n v="1325000"/>
    <n v="44188"/>
    <n v="1325000"/>
  </r>
  <r>
    <x v="0"/>
    <x v="2"/>
    <x v="2"/>
    <x v="10"/>
    <s v="Regulatory Business Services"/>
    <x v="52"/>
    <s v="Student Insurance"/>
    <s v="672000"/>
    <m/>
    <m/>
    <n v="191739"/>
    <n v="191739"/>
    <n v="186078"/>
    <n v="186078"/>
    <n v="190000"/>
    <n v="62013"/>
    <n v="190000"/>
  </r>
  <r>
    <x v="0"/>
    <x v="2"/>
    <x v="2"/>
    <x v="10"/>
    <s v="Regulatory Business Services"/>
    <x v="41"/>
    <s v="Insurance Deductibles"/>
    <s v="672000"/>
    <m/>
    <m/>
    <n v="5137"/>
    <n v="0"/>
    <n v="5000"/>
    <n v="0"/>
    <m/>
    <m/>
    <m/>
  </r>
  <r>
    <x v="0"/>
    <x v="2"/>
    <x v="2"/>
    <x v="10"/>
    <s v="Regulatory Business Services"/>
    <x v="53"/>
    <s v="Annual Fiscal Audit"/>
    <s v="672000"/>
    <m/>
    <m/>
    <n v="70000"/>
    <n v="86941.14"/>
    <n v="80000"/>
    <n v="111650.27"/>
    <n v="92000"/>
    <n v="350"/>
    <n v="95000"/>
  </r>
  <r>
    <x v="0"/>
    <x v="2"/>
    <x v="2"/>
    <x v="10"/>
    <s v="Regulatory Business Services"/>
    <x v="54"/>
    <s v="Debt Reduction"/>
    <s v="720000"/>
    <m/>
    <m/>
    <n v="0"/>
    <n v="995000"/>
    <n v="0"/>
    <n v="1055000"/>
    <n v="1115000"/>
    <n v="0"/>
    <n v="1185000"/>
  </r>
  <r>
    <x v="0"/>
    <x v="2"/>
    <x v="2"/>
    <x v="10"/>
    <s v="Regulatory Business Services"/>
    <x v="54"/>
    <s v="Debt Reduction"/>
    <s v="672000"/>
    <m/>
    <m/>
    <n v="935000"/>
    <n v="0"/>
    <n v="1055000"/>
    <n v="0"/>
    <m/>
    <m/>
    <m/>
  </r>
  <r>
    <x v="0"/>
    <x v="2"/>
    <x v="2"/>
    <x v="10"/>
    <s v="Regulatory Business Services"/>
    <x v="55"/>
    <s v="Debt Interest &amp; Other Charges"/>
    <s v="720000"/>
    <m/>
    <m/>
    <n v="0"/>
    <n v="4736180.5"/>
    <n v="0"/>
    <n v="4676381"/>
    <n v="4612975.5"/>
    <n v="0"/>
    <n v="4545964"/>
  </r>
  <r>
    <x v="0"/>
    <x v="2"/>
    <x v="2"/>
    <x v="10"/>
    <s v="Regulatory Business Services"/>
    <x v="55"/>
    <s v="Debt Interest &amp; Other Charges"/>
    <s v="672000"/>
    <m/>
    <m/>
    <n v="4736180.5"/>
    <n v="0"/>
    <n v="4676381"/>
    <n v="0"/>
    <m/>
    <m/>
    <m/>
  </r>
  <r>
    <x v="0"/>
    <x v="2"/>
    <x v="2"/>
    <x v="10"/>
    <s v="Regulatory Business Services"/>
    <x v="56"/>
    <s v="Interfund Transfers - Out"/>
    <s v="731001"/>
    <m/>
    <m/>
    <n v="0"/>
    <n v="255000"/>
    <n v="0"/>
    <n v="255000"/>
    <n v="255000"/>
    <n v="0"/>
    <n v="255000"/>
  </r>
  <r>
    <x v="0"/>
    <x v="2"/>
    <x v="2"/>
    <x v="10"/>
    <s v="Regulatory Business Services"/>
    <x v="56"/>
    <s v="Interfund Transfers - Out"/>
    <s v="672000"/>
    <m/>
    <m/>
    <n v="255000"/>
    <n v="0"/>
    <n v="255000"/>
    <n v="0"/>
    <m/>
    <m/>
    <m/>
  </r>
  <r>
    <x v="0"/>
    <x v="2"/>
    <x v="2"/>
    <x v="11"/>
    <s v="Purchasing"/>
    <x v="3"/>
    <s v="Employee Travel"/>
    <s v="672000"/>
    <m/>
    <m/>
    <m/>
    <m/>
    <m/>
    <m/>
    <m/>
    <m/>
    <n v="5100"/>
  </r>
  <r>
    <x v="0"/>
    <x v="2"/>
    <x v="2"/>
    <x v="11"/>
    <s v="Purchasing"/>
    <x v="5"/>
    <s v="Food/Meetings"/>
    <s v="672000"/>
    <m/>
    <m/>
    <m/>
    <m/>
    <m/>
    <m/>
    <m/>
    <m/>
    <n v="200"/>
  </r>
  <r>
    <x v="0"/>
    <x v="3"/>
    <x v="3"/>
    <x v="11"/>
    <s v="Purchasing"/>
    <x v="6"/>
    <s v="Institutional Dues/Memberships"/>
    <s v="672000"/>
    <m/>
    <m/>
    <m/>
    <m/>
    <m/>
    <m/>
    <m/>
    <m/>
    <n v="533"/>
  </r>
  <r>
    <x v="0"/>
    <x v="2"/>
    <x v="2"/>
    <x v="11"/>
    <s v="Purchasing"/>
    <x v="14"/>
    <s v="General Advertising"/>
    <s v="672000"/>
    <m/>
    <m/>
    <m/>
    <m/>
    <m/>
    <m/>
    <m/>
    <m/>
    <n v="1000"/>
  </r>
  <r>
    <x v="0"/>
    <x v="2"/>
    <x v="2"/>
    <x v="11"/>
    <s v="Purchasing"/>
    <x v="7"/>
    <s v="Software Licensing/Maintenance Svcs"/>
    <s v="672000"/>
    <m/>
    <m/>
    <m/>
    <m/>
    <m/>
    <m/>
    <m/>
    <m/>
    <n v="40000"/>
  </r>
  <r>
    <x v="0"/>
    <x v="4"/>
    <x v="4"/>
    <x v="12"/>
    <s v="IT-Banner Banner 9 Dist Wide"/>
    <x v="3"/>
    <s v="Employee Travel"/>
    <s v="679000"/>
    <m/>
    <m/>
    <n v="0"/>
    <n v="80067.520000000004"/>
    <n v="0"/>
    <n v="-143"/>
    <m/>
    <m/>
    <m/>
  </r>
  <r>
    <x v="0"/>
    <x v="4"/>
    <x v="4"/>
    <x v="12"/>
    <s v="IT-Banner Banner 9 Dist Wide"/>
    <x v="3"/>
    <s v="Employee Travel"/>
    <s v="678000"/>
    <m/>
    <m/>
    <n v="0"/>
    <n v="0"/>
    <m/>
    <m/>
    <m/>
    <m/>
    <m/>
  </r>
  <r>
    <x v="0"/>
    <x v="4"/>
    <x v="4"/>
    <x v="13"/>
    <s v="IT-Vice Chancellor, CIO"/>
    <x v="39"/>
    <s v="Class Non-Instr Overtime"/>
    <s v="678000"/>
    <m/>
    <m/>
    <n v="0"/>
    <n v="0"/>
    <n v="0"/>
    <n v="586.08000000000004"/>
    <m/>
    <m/>
    <m/>
  </r>
  <r>
    <x v="0"/>
    <x v="4"/>
    <x v="4"/>
    <x v="13"/>
    <s v="IT-Vice Chancellor, CIO"/>
    <x v="39"/>
    <s v="Class Non-Instr Overtime"/>
    <s v="678000"/>
    <s v="DTL001"/>
    <m/>
    <n v="10000"/>
    <n v="0"/>
    <m/>
    <m/>
    <m/>
    <m/>
    <n v="10000"/>
  </r>
  <r>
    <x v="0"/>
    <x v="4"/>
    <x v="4"/>
    <x v="13"/>
    <s v="IT-Vice Chancellor, CIO"/>
    <x v="17"/>
    <s v="Cls Oth - Temp"/>
    <s v="678000"/>
    <m/>
    <m/>
    <m/>
    <m/>
    <n v="0"/>
    <n v="12950.96"/>
    <n v="13771"/>
    <n v="9849.9"/>
    <m/>
  </r>
  <r>
    <x v="0"/>
    <x v="4"/>
    <x v="4"/>
    <x v="13"/>
    <s v="IT-Vice Chancellor, CIO"/>
    <x v="0"/>
    <s v="Non-Library/Magazines/Bks/Prdcls"/>
    <s v="678000"/>
    <m/>
    <m/>
    <n v="0"/>
    <n v="0"/>
    <m/>
    <m/>
    <n v="0"/>
    <n v="44.36"/>
    <n v="0"/>
  </r>
  <r>
    <x v="0"/>
    <x v="4"/>
    <x v="4"/>
    <x v="13"/>
    <s v="IT-Vice Chancellor, CIO"/>
    <x v="57"/>
    <s v="All Computer Software"/>
    <s v="678000"/>
    <m/>
    <m/>
    <n v="0"/>
    <n v="0"/>
    <m/>
    <m/>
    <m/>
    <m/>
    <m/>
  </r>
  <r>
    <x v="0"/>
    <x v="4"/>
    <x v="4"/>
    <x v="13"/>
    <s v="IT-Vice Chancellor, CIO"/>
    <x v="1"/>
    <s v="Non-Inst Supplies &amp; Materials"/>
    <s v="678000"/>
    <m/>
    <m/>
    <n v="0"/>
    <n v="503.65"/>
    <n v="0"/>
    <n v="673.28"/>
    <n v="100"/>
    <n v="4427.07"/>
    <n v="5000"/>
  </r>
  <r>
    <x v="0"/>
    <x v="4"/>
    <x v="4"/>
    <x v="13"/>
    <s v="IT-Vice Chancellor, CIO"/>
    <x v="2"/>
    <s v="Oth Non-Inst Consulting Services"/>
    <s v="678000"/>
    <m/>
    <m/>
    <n v="221989.11"/>
    <n v="79946.25"/>
    <n v="221989"/>
    <n v="17812.95"/>
    <n v="208218"/>
    <n v="20875.14"/>
    <n v="213089"/>
  </r>
  <r>
    <x v="0"/>
    <x v="4"/>
    <x v="4"/>
    <x v="13"/>
    <s v="IT-Vice Chancellor, CIO"/>
    <x v="3"/>
    <s v="Employee Travel"/>
    <s v="678000"/>
    <m/>
    <m/>
    <n v="35000"/>
    <n v="10654.61"/>
    <n v="35000"/>
    <n v="8495.94"/>
    <n v="35000"/>
    <n v="2615.86"/>
    <n v="35000"/>
  </r>
  <r>
    <x v="0"/>
    <x v="4"/>
    <x v="4"/>
    <x v="13"/>
    <s v="IT-Vice Chancellor, CIO"/>
    <x v="5"/>
    <s v="Food/Meetings"/>
    <s v="678000"/>
    <m/>
    <m/>
    <n v="0"/>
    <n v="1426.14"/>
    <n v="0"/>
    <n v="3918.35"/>
    <n v="1000"/>
    <n v="965.6"/>
    <n v="5000"/>
  </r>
  <r>
    <x v="0"/>
    <x v="4"/>
    <x v="4"/>
    <x v="13"/>
    <s v="IT-Vice Chancellor, CIO"/>
    <x v="6"/>
    <s v="Institutional Dues/Memberships"/>
    <s v="678000"/>
    <m/>
    <m/>
    <n v="0"/>
    <n v="129"/>
    <n v="3341"/>
    <n v="3470"/>
    <n v="3341"/>
    <n v="3370"/>
    <n v="3341"/>
  </r>
  <r>
    <x v="0"/>
    <x v="4"/>
    <x v="4"/>
    <x v="13"/>
    <s v="IT-Vice Chancellor, CIO"/>
    <x v="7"/>
    <s v="Software Licensing/Maintenance Svcs"/>
    <s v="678000"/>
    <m/>
    <m/>
    <n v="0"/>
    <n v="413"/>
    <m/>
    <m/>
    <m/>
    <m/>
    <m/>
  </r>
  <r>
    <x v="0"/>
    <x v="4"/>
    <x v="4"/>
    <x v="13"/>
    <s v="IT-Vice Chancellor, CIO"/>
    <x v="58"/>
    <s v="IT Cloud Services"/>
    <s v="678000"/>
    <m/>
    <m/>
    <n v="10000"/>
    <n v="124040.34"/>
    <m/>
    <m/>
    <m/>
    <m/>
    <m/>
  </r>
  <r>
    <x v="0"/>
    <x v="4"/>
    <x v="4"/>
    <x v="13"/>
    <s v="IT-Vice Chancellor, CIO"/>
    <x v="31"/>
    <s v="Prior Periods Adjustments"/>
    <s v="678000"/>
    <m/>
    <m/>
    <m/>
    <m/>
    <n v="0"/>
    <n v="-68.739999999999995"/>
    <m/>
    <m/>
    <m/>
  </r>
  <r>
    <x v="0"/>
    <x v="4"/>
    <x v="4"/>
    <x v="13"/>
    <s v="IT-Vice Chancellor, CIO"/>
    <x v="8"/>
    <s v="Computer/Technology Equipment"/>
    <s v="678000"/>
    <m/>
    <m/>
    <n v="0"/>
    <n v="1736.01"/>
    <m/>
    <m/>
    <m/>
    <m/>
    <m/>
  </r>
  <r>
    <x v="0"/>
    <x v="4"/>
    <x v="4"/>
    <x v="14"/>
    <s v="IT-Director, Security"/>
    <x v="39"/>
    <s v="Class Non-Instr Overtime"/>
    <s v="678000"/>
    <m/>
    <m/>
    <m/>
    <m/>
    <n v="0"/>
    <n v="925.02"/>
    <m/>
    <m/>
    <m/>
  </r>
  <r>
    <x v="0"/>
    <x v="4"/>
    <x v="4"/>
    <x v="14"/>
    <s v="IT-Director, Security"/>
    <x v="0"/>
    <s v="Non-Library/Magazines/Bks/Prdcls"/>
    <s v="678000"/>
    <m/>
    <m/>
    <n v="0"/>
    <n v="119.44"/>
    <m/>
    <m/>
    <n v="0"/>
    <n v="78.77"/>
    <n v="0"/>
  </r>
  <r>
    <x v="0"/>
    <x v="4"/>
    <x v="4"/>
    <x v="14"/>
    <s v="IT-Director, Security"/>
    <x v="1"/>
    <s v="Non-Inst Supplies &amp; Materials"/>
    <s v="678000"/>
    <m/>
    <m/>
    <n v="0"/>
    <n v="83.2"/>
    <n v="0"/>
    <n v="1260.2"/>
    <n v="0"/>
    <n v="0"/>
    <m/>
  </r>
  <r>
    <x v="0"/>
    <x v="4"/>
    <x v="4"/>
    <x v="14"/>
    <s v="IT-Director, Security"/>
    <x v="2"/>
    <s v="Oth Non-Inst Consulting Services"/>
    <s v="678000"/>
    <m/>
    <m/>
    <n v="152000"/>
    <n v="17548.669999999998"/>
    <n v="110000"/>
    <n v="59620.38"/>
    <n v="126000"/>
    <n v="8640"/>
    <n v="70900"/>
  </r>
  <r>
    <x v="0"/>
    <x v="4"/>
    <x v="4"/>
    <x v="14"/>
    <s v="IT-Director, Security"/>
    <x v="3"/>
    <s v="Employee Travel"/>
    <s v="678000"/>
    <m/>
    <m/>
    <n v="25000"/>
    <n v="10871.92"/>
    <n v="32000"/>
    <n v="17644.32"/>
    <n v="32000"/>
    <n v="1364.94"/>
    <n v="51450"/>
  </r>
  <r>
    <x v="0"/>
    <x v="4"/>
    <x v="4"/>
    <x v="14"/>
    <s v="IT-Director, Security"/>
    <x v="5"/>
    <s v="Food/Meetings"/>
    <s v="678000"/>
    <m/>
    <m/>
    <m/>
    <m/>
    <n v="0"/>
    <n v="54.39"/>
    <m/>
    <m/>
    <m/>
  </r>
  <r>
    <x v="0"/>
    <x v="4"/>
    <x v="4"/>
    <x v="14"/>
    <s v="IT-Director, Security"/>
    <x v="7"/>
    <s v="Software Licensing/Maintenance Svcs"/>
    <s v="678000"/>
    <m/>
    <m/>
    <n v="211254"/>
    <n v="114462.08"/>
    <n v="260003"/>
    <n v="159593.04"/>
    <n v="475203"/>
    <n v="313289.40000000002"/>
    <n v="354600"/>
  </r>
  <r>
    <x v="0"/>
    <x v="4"/>
    <x v="4"/>
    <x v="14"/>
    <s v="IT-Director, Security"/>
    <x v="59"/>
    <s v="Computer Hardware Maint Agreements"/>
    <s v="678000"/>
    <m/>
    <m/>
    <n v="15000"/>
    <n v="0"/>
    <n v="14000"/>
    <n v="11200"/>
    <n v="14000"/>
    <n v="11200"/>
    <n v="22500"/>
  </r>
  <r>
    <x v="0"/>
    <x v="4"/>
    <x v="4"/>
    <x v="14"/>
    <s v="IT-Director, Security"/>
    <x v="14"/>
    <s v="General Advertising"/>
    <s v="678000"/>
    <m/>
    <m/>
    <n v="0"/>
    <n v="5000"/>
    <n v="0"/>
    <n v="5140"/>
    <m/>
    <m/>
    <m/>
  </r>
  <r>
    <x v="0"/>
    <x v="4"/>
    <x v="4"/>
    <x v="14"/>
    <s v="IT-Director, Security"/>
    <x v="60"/>
    <s v="Comp Ticket Expense"/>
    <s v="678000"/>
    <m/>
    <m/>
    <m/>
    <m/>
    <n v="10000"/>
    <n v="0"/>
    <m/>
    <m/>
    <m/>
  </r>
  <r>
    <x v="0"/>
    <x v="4"/>
    <x v="4"/>
    <x v="14"/>
    <s v="IT-Director, Security"/>
    <x v="30"/>
    <s v="Other Services &amp; Expenses"/>
    <s v="678000"/>
    <m/>
    <m/>
    <n v="24444"/>
    <n v="9451.0499999999993"/>
    <n v="33000"/>
    <n v="33456.49"/>
    <n v="33000"/>
    <n v="0"/>
    <n v="41000"/>
  </r>
  <r>
    <x v="0"/>
    <x v="4"/>
    <x v="4"/>
    <x v="14"/>
    <s v="IT-Director, Security"/>
    <x v="8"/>
    <s v="Computer/Technology Equipment"/>
    <s v="678000"/>
    <m/>
    <m/>
    <m/>
    <m/>
    <n v="0"/>
    <n v="1375.93"/>
    <m/>
    <m/>
    <m/>
  </r>
  <r>
    <x v="0"/>
    <x v="4"/>
    <x v="4"/>
    <x v="15"/>
    <s v="IT-Director, Enterprise Application"/>
    <x v="39"/>
    <s v="Class Non-Instr Overtime"/>
    <s v="678000"/>
    <s v="DTL001"/>
    <m/>
    <n v="0"/>
    <n v="1891.3"/>
    <n v="10000"/>
    <n v="0"/>
    <n v="10000"/>
    <n v="0"/>
    <m/>
  </r>
  <r>
    <x v="0"/>
    <x v="4"/>
    <x v="4"/>
    <x v="15"/>
    <s v="IT-Director, Enterprise Application"/>
    <x v="39"/>
    <s v="Class Non-Instr Overtime"/>
    <s v="678000"/>
    <m/>
    <m/>
    <n v="0"/>
    <n v="3566.23"/>
    <n v="0"/>
    <n v="6782.13"/>
    <m/>
    <m/>
    <m/>
  </r>
  <r>
    <x v="0"/>
    <x v="4"/>
    <x v="4"/>
    <x v="15"/>
    <s v="IT-Director, Enterprise Application"/>
    <x v="0"/>
    <s v="Non-Library/Magazines/Bks/Prdcls"/>
    <s v="678000"/>
    <m/>
    <m/>
    <n v="750"/>
    <n v="0"/>
    <n v="750"/>
    <n v="0"/>
    <n v="750"/>
    <n v="0"/>
    <n v="750"/>
  </r>
  <r>
    <x v="0"/>
    <x v="4"/>
    <x v="4"/>
    <x v="15"/>
    <s v="IT-Director, Enterprise Application"/>
    <x v="57"/>
    <s v="All Computer Software"/>
    <s v="678000"/>
    <m/>
    <m/>
    <n v="500"/>
    <n v="0"/>
    <n v="500"/>
    <n v="0"/>
    <n v="750"/>
    <n v="0"/>
    <n v="750"/>
  </r>
  <r>
    <x v="0"/>
    <x v="4"/>
    <x v="4"/>
    <x v="15"/>
    <s v="IT-Director, Enterprise Application"/>
    <x v="1"/>
    <s v="Non-Inst Supplies &amp; Materials"/>
    <s v="678000"/>
    <m/>
    <m/>
    <n v="3000"/>
    <n v="2548.48"/>
    <n v="3000"/>
    <n v="1130.82"/>
    <n v="3000"/>
    <n v="607.25"/>
    <n v="3000"/>
  </r>
  <r>
    <x v="0"/>
    <x v="4"/>
    <x v="4"/>
    <x v="15"/>
    <s v="IT-Director, Enterprise Application"/>
    <x v="2"/>
    <s v="Oth Non-Inst Consulting Services"/>
    <s v="678000"/>
    <m/>
    <m/>
    <n v="818000"/>
    <n v="278692.90999999997"/>
    <n v="700239"/>
    <n v="76568.820000000007"/>
    <n v="789000"/>
    <n v="28862"/>
    <n v="590150"/>
  </r>
  <r>
    <x v="0"/>
    <x v="4"/>
    <x v="4"/>
    <x v="15"/>
    <s v="IT-Director, Enterprise Application"/>
    <x v="3"/>
    <s v="Employee Travel"/>
    <s v="678000"/>
    <m/>
    <m/>
    <n v="85200"/>
    <n v="33331.29"/>
    <n v="124600"/>
    <n v="54552.92"/>
    <n v="101700"/>
    <n v="2754.87"/>
    <n v="98200"/>
  </r>
  <r>
    <x v="0"/>
    <x v="4"/>
    <x v="4"/>
    <x v="15"/>
    <s v="IT-Director, Enterprise Application"/>
    <x v="6"/>
    <s v="Institutional Dues/Memberships"/>
    <s v="678000"/>
    <m/>
    <m/>
    <n v="1350"/>
    <n v="3341"/>
    <n v="159"/>
    <n v="0"/>
    <m/>
    <m/>
    <m/>
  </r>
  <r>
    <x v="0"/>
    <x v="4"/>
    <x v="4"/>
    <x v="15"/>
    <s v="IT-Director, Enterprise Application"/>
    <x v="7"/>
    <s v="Software Licensing/Maintenance Svcs"/>
    <s v="678000"/>
    <m/>
    <m/>
    <n v="1029903"/>
    <n v="1211246.3999999999"/>
    <n v="1365426"/>
    <n v="1457786.92"/>
    <n v="678466"/>
    <n v="473972.37"/>
    <n v="832639"/>
  </r>
  <r>
    <x v="0"/>
    <x v="4"/>
    <x v="4"/>
    <x v="15"/>
    <s v="IT-Director, Enterprise Application"/>
    <x v="58"/>
    <s v="IT Cloud Services"/>
    <s v="678000"/>
    <m/>
    <m/>
    <n v="287539"/>
    <n v="87505.81"/>
    <n v="1105716"/>
    <n v="818287.31"/>
    <n v="870000"/>
    <n v="531745.48"/>
    <n v="1072455"/>
  </r>
  <r>
    <x v="0"/>
    <x v="4"/>
    <x v="4"/>
    <x v="15"/>
    <s v="IT-Director, Enterprise Application"/>
    <x v="8"/>
    <s v="Computer/Technology Equipment"/>
    <s v="678000"/>
    <m/>
    <m/>
    <n v="7500"/>
    <n v="4733.8999999999996"/>
    <n v="7500"/>
    <n v="6981.1"/>
    <n v="10000"/>
    <n v="0"/>
    <n v="50000"/>
  </r>
  <r>
    <x v="0"/>
    <x v="4"/>
    <x v="4"/>
    <x v="16"/>
    <s v="IT-Director, IT Infrastructure"/>
    <x v="0"/>
    <s v="Non-Library/Magazines/Bks/Prdcls"/>
    <s v="678000"/>
    <m/>
    <m/>
    <n v="150"/>
    <n v="125.81"/>
    <n v="150"/>
    <n v="110.18"/>
    <n v="150"/>
    <n v="41.91"/>
    <n v="150"/>
  </r>
  <r>
    <x v="0"/>
    <x v="4"/>
    <x v="4"/>
    <x v="16"/>
    <s v="IT-Director, IT Infrastructure"/>
    <x v="1"/>
    <s v="Non-Inst Supplies &amp; Materials"/>
    <s v="678000"/>
    <m/>
    <m/>
    <n v="1389.96"/>
    <n v="605.21"/>
    <m/>
    <m/>
    <m/>
    <m/>
    <m/>
  </r>
  <r>
    <x v="0"/>
    <x v="4"/>
    <x v="4"/>
    <x v="16"/>
    <s v="IT-Director, IT Infrastructure"/>
    <x v="2"/>
    <s v="Oth Non-Inst Consulting Services"/>
    <s v="678000"/>
    <m/>
    <m/>
    <n v="271679.46000000002"/>
    <n v="301713.78999999998"/>
    <n v="637090"/>
    <n v="422398.33"/>
    <n v="532061"/>
    <n v="218952.8"/>
    <n v="395000"/>
  </r>
  <r>
    <x v="0"/>
    <x v="4"/>
    <x v="4"/>
    <x v="16"/>
    <s v="IT-Director, IT Infrastructure"/>
    <x v="3"/>
    <s v="Employee Travel"/>
    <s v="678000"/>
    <m/>
    <m/>
    <n v="23100"/>
    <n v="69838.81"/>
    <n v="33600"/>
    <n v="26117.1"/>
    <n v="33600"/>
    <n v="4746.72"/>
    <n v="33600"/>
  </r>
  <r>
    <x v="0"/>
    <x v="4"/>
    <x v="4"/>
    <x v="16"/>
    <s v="IT-Director, IT Infrastructure"/>
    <x v="5"/>
    <s v="Food/Meetings"/>
    <s v="678000"/>
    <m/>
    <m/>
    <n v="0"/>
    <n v="671.75"/>
    <m/>
    <m/>
    <m/>
    <m/>
    <m/>
  </r>
  <r>
    <x v="0"/>
    <x v="4"/>
    <x v="4"/>
    <x v="16"/>
    <s v="IT-Director, IT Infrastructure"/>
    <x v="6"/>
    <s v="Institutional Dues/Memberships"/>
    <s v="678000"/>
    <m/>
    <m/>
    <n v="28850"/>
    <n v="28230"/>
    <n v="29190"/>
    <n v="29190"/>
    <n v="29190"/>
    <n v="32733"/>
    <n v="36277"/>
  </r>
  <r>
    <x v="0"/>
    <x v="4"/>
    <x v="4"/>
    <x v="16"/>
    <s v="IT-Director, IT Infrastructure"/>
    <x v="61"/>
    <s v="Rental of Facilities"/>
    <s v="678000"/>
    <m/>
    <m/>
    <n v="8679"/>
    <n v="8678.33"/>
    <n v="9000"/>
    <n v="8852"/>
    <n v="9000"/>
    <n v="9029"/>
    <n v="10010"/>
  </r>
  <r>
    <x v="0"/>
    <x v="4"/>
    <x v="4"/>
    <x v="16"/>
    <s v="IT-Director, IT Infrastructure"/>
    <x v="7"/>
    <s v="Software Licensing/Maintenance Svcs"/>
    <s v="678000"/>
    <m/>
    <m/>
    <n v="100025"/>
    <n v="78674.399999999994"/>
    <n v="137525"/>
    <n v="137153.44"/>
    <n v="139000"/>
    <n v="133892.22"/>
    <n v="191514"/>
  </r>
  <r>
    <x v="0"/>
    <x v="4"/>
    <x v="4"/>
    <x v="16"/>
    <s v="IT-Director, IT Infrastructure"/>
    <x v="58"/>
    <s v="IT Cloud Services"/>
    <s v="678000"/>
    <m/>
    <m/>
    <n v="30000"/>
    <n v="9006"/>
    <n v="30000"/>
    <n v="57598.95"/>
    <n v="30000"/>
    <n v="36354.120000000003"/>
    <n v="160000"/>
  </r>
  <r>
    <x v="0"/>
    <x v="4"/>
    <x v="4"/>
    <x v="16"/>
    <s v="IT-Director, IT Infrastructure"/>
    <x v="59"/>
    <s v="Computer Hardware Maint Agreements"/>
    <s v="678000"/>
    <m/>
    <m/>
    <n v="4000"/>
    <n v="1093"/>
    <n v="4500"/>
    <n v="-7949.77"/>
    <n v="0"/>
    <n v="7949.77"/>
    <n v="0"/>
  </r>
  <r>
    <x v="0"/>
    <x v="4"/>
    <x v="4"/>
    <x v="16"/>
    <s v="IT-Director, IT Infrastructure"/>
    <x v="62"/>
    <s v="Oth Equipment Maint Agreements"/>
    <s v="678000"/>
    <m/>
    <m/>
    <n v="16907"/>
    <n v="13450.09"/>
    <n v="15516"/>
    <n v="15736.47"/>
    <n v="15000"/>
    <n v="12228.44"/>
    <n v="17678"/>
  </r>
  <r>
    <x v="0"/>
    <x v="4"/>
    <x v="4"/>
    <x v="16"/>
    <s v="IT-Director, IT Infrastructure"/>
    <x v="20"/>
    <s v="Other Maintenance Contracts"/>
    <s v="678000"/>
    <m/>
    <m/>
    <n v="11718"/>
    <n v="11717.71"/>
    <n v="11718"/>
    <n v="11717.64"/>
    <n v="11718"/>
    <n v="4882.3500000000004"/>
    <n v="11718"/>
  </r>
  <r>
    <x v="0"/>
    <x v="4"/>
    <x v="4"/>
    <x v="16"/>
    <s v="IT-Director, IT Infrastructure"/>
    <x v="21"/>
    <s v="Attorney Fees - Oth"/>
    <s v="678000"/>
    <m/>
    <m/>
    <n v="500"/>
    <n v="0"/>
    <n v="500"/>
    <n v="0"/>
    <n v="500"/>
    <n v="0"/>
    <n v="500"/>
  </r>
  <r>
    <x v="0"/>
    <x v="4"/>
    <x v="4"/>
    <x v="16"/>
    <s v="IT-Director, IT Infrastructure"/>
    <x v="14"/>
    <s v="General Advertising"/>
    <s v="678000"/>
    <m/>
    <m/>
    <n v="10000"/>
    <n v="3173.1"/>
    <n v="5000"/>
    <n v="0"/>
    <n v="5000"/>
    <n v="0"/>
    <n v="5000"/>
  </r>
  <r>
    <x v="0"/>
    <x v="4"/>
    <x v="4"/>
    <x v="16"/>
    <s v="IT-Director, IT Infrastructure"/>
    <x v="29"/>
    <s v="Taxes - Licenses &amp; Permits"/>
    <s v="678000"/>
    <m/>
    <m/>
    <n v="500"/>
    <n v="396"/>
    <n v="500"/>
    <n v="0"/>
    <n v="500"/>
    <n v="0"/>
    <n v="500"/>
  </r>
  <r>
    <x v="0"/>
    <x v="4"/>
    <x v="4"/>
    <x v="16"/>
    <s v="IT-Director, IT Infrastructure"/>
    <x v="8"/>
    <s v="Computer/Technology Equipment"/>
    <s v="678000"/>
    <m/>
    <m/>
    <m/>
    <m/>
    <n v="0"/>
    <n v="15535.63"/>
    <m/>
    <m/>
    <m/>
  </r>
  <r>
    <x v="0"/>
    <x v="4"/>
    <x v="4"/>
    <x v="16"/>
    <s v="IT-Director, IT Infrastructure"/>
    <x v="15"/>
    <s v="Computer/Tech Equipment"/>
    <s v="678000"/>
    <m/>
    <m/>
    <n v="5571.86"/>
    <n v="0"/>
    <n v="16100"/>
    <n v="0"/>
    <m/>
    <m/>
    <m/>
  </r>
  <r>
    <x v="0"/>
    <x v="4"/>
    <x v="4"/>
    <x v="17"/>
    <s v="IT-Networks and System Admin"/>
    <x v="0"/>
    <s v="Non-Library/Magazines/Bks/Prdcls"/>
    <s v="678000"/>
    <m/>
    <m/>
    <n v="1000"/>
    <n v="93.52"/>
    <n v="100"/>
    <n v="15.44"/>
    <n v="100"/>
    <n v="0"/>
    <n v="150"/>
  </r>
  <r>
    <x v="0"/>
    <x v="4"/>
    <x v="4"/>
    <x v="17"/>
    <s v="IT-Networks and System Admin"/>
    <x v="1"/>
    <s v="Non-Inst Supplies &amp; Materials"/>
    <s v="678000"/>
    <m/>
    <m/>
    <n v="10200"/>
    <n v="37913.83"/>
    <n v="13650"/>
    <n v="13705.32"/>
    <n v="11722"/>
    <n v="9523.07"/>
    <n v="12000"/>
  </r>
  <r>
    <x v="0"/>
    <x v="4"/>
    <x v="4"/>
    <x v="17"/>
    <s v="IT-Networks and System Admin"/>
    <x v="2"/>
    <s v="Oth Non-Inst Consulting Services"/>
    <s v="678000"/>
    <m/>
    <m/>
    <n v="15500"/>
    <n v="9600"/>
    <n v="20000"/>
    <n v="10000"/>
    <n v="30000"/>
    <n v="0"/>
    <n v="220000"/>
  </r>
  <r>
    <x v="0"/>
    <x v="4"/>
    <x v="4"/>
    <x v="17"/>
    <s v="IT-Networks and System Admin"/>
    <x v="3"/>
    <s v="Employee Travel"/>
    <s v="678000"/>
    <m/>
    <m/>
    <n v="2700"/>
    <n v="0"/>
    <m/>
    <m/>
    <m/>
    <m/>
    <m/>
  </r>
  <r>
    <x v="0"/>
    <x v="4"/>
    <x v="4"/>
    <x v="17"/>
    <s v="IT-Networks and System Admin"/>
    <x v="6"/>
    <s v="Institutional Dues/Memberships"/>
    <s v="678000"/>
    <m/>
    <m/>
    <n v="1250"/>
    <n v="1138.1300000000001"/>
    <n v="1400"/>
    <n v="1230.92"/>
    <n v="1400"/>
    <n v="326.17"/>
    <n v="1610"/>
  </r>
  <r>
    <x v="0"/>
    <x v="4"/>
    <x v="4"/>
    <x v="17"/>
    <s v="IT-Networks and System Admin"/>
    <x v="63"/>
    <s v="Telephone Services"/>
    <s v="678000"/>
    <m/>
    <m/>
    <n v="12399"/>
    <n v="11747.29"/>
    <n v="14899"/>
    <n v="13317.89"/>
    <n v="15000"/>
    <n v="5894.41"/>
    <n v="17000"/>
  </r>
  <r>
    <x v="0"/>
    <x v="4"/>
    <x v="4"/>
    <x v="17"/>
    <s v="IT-Networks and System Admin"/>
    <x v="64"/>
    <s v="Data Communication Services"/>
    <s v="678000"/>
    <m/>
    <m/>
    <n v="132874"/>
    <n v="93399.58"/>
    <n v="122820"/>
    <n v="107961.29"/>
    <n v="122628"/>
    <n v="44033.94"/>
    <n v="177870"/>
  </r>
  <r>
    <x v="0"/>
    <x v="4"/>
    <x v="4"/>
    <x v="17"/>
    <s v="IT-Networks and System Admin"/>
    <x v="7"/>
    <s v="Software Licensing/Maintenance Svcs"/>
    <s v="678000"/>
    <m/>
    <m/>
    <n v="328414"/>
    <n v="154673.82999999999"/>
    <n v="570690"/>
    <n v="474171.66"/>
    <n v="628066"/>
    <n v="323465.78000000003"/>
    <n v="571986"/>
  </r>
  <r>
    <x v="0"/>
    <x v="4"/>
    <x v="4"/>
    <x v="17"/>
    <s v="IT-Networks and System Admin"/>
    <x v="58"/>
    <s v="IT Cloud Services"/>
    <s v="678000"/>
    <m/>
    <m/>
    <n v="0"/>
    <n v="2299.89"/>
    <m/>
    <m/>
    <m/>
    <m/>
    <m/>
  </r>
  <r>
    <x v="0"/>
    <x v="4"/>
    <x v="4"/>
    <x v="17"/>
    <s v="IT-Networks and System Admin"/>
    <x v="59"/>
    <s v="Computer Hardware Maint Agreements"/>
    <s v="678000"/>
    <m/>
    <m/>
    <n v="168256"/>
    <n v="113525.29"/>
    <n v="237755"/>
    <n v="171546.79"/>
    <n v="235000"/>
    <n v="198082.68"/>
    <n v="308698"/>
  </r>
  <r>
    <x v="0"/>
    <x v="4"/>
    <x v="4"/>
    <x v="17"/>
    <s v="IT-Networks and System Admin"/>
    <x v="62"/>
    <s v="Oth Equipment Maint Agreements"/>
    <s v="678000"/>
    <m/>
    <m/>
    <m/>
    <m/>
    <m/>
    <m/>
    <n v="278"/>
    <n v="19.61"/>
    <n v="0"/>
  </r>
  <r>
    <x v="0"/>
    <x v="4"/>
    <x v="4"/>
    <x v="17"/>
    <s v="IT-Networks and System Admin"/>
    <x v="43"/>
    <s v="Other Maintenance/Repairs"/>
    <s v="678000"/>
    <m/>
    <m/>
    <m/>
    <m/>
    <m/>
    <m/>
    <n v="0"/>
    <n v="1156.3599999999999"/>
    <n v="0"/>
  </r>
  <r>
    <x v="0"/>
    <x v="4"/>
    <x v="4"/>
    <x v="17"/>
    <s v="IT-Networks and System Admin"/>
    <x v="24"/>
    <s v="Postage/Express Overnight Svcs"/>
    <s v="678000"/>
    <m/>
    <m/>
    <n v="0"/>
    <n v="263.27999999999997"/>
    <m/>
    <m/>
    <m/>
    <m/>
    <n v="0"/>
  </r>
  <r>
    <x v="0"/>
    <x v="4"/>
    <x v="4"/>
    <x v="17"/>
    <s v="IT-Networks and System Admin"/>
    <x v="65"/>
    <s v="Buildings Construction - C"/>
    <s v="678000"/>
    <m/>
    <m/>
    <n v="0"/>
    <n v="0"/>
    <n v="168854"/>
    <n v="139900.65"/>
    <n v="64667"/>
    <n v="28953.67"/>
    <n v="0"/>
  </r>
  <r>
    <x v="0"/>
    <x v="4"/>
    <x v="4"/>
    <x v="17"/>
    <s v="IT-Networks and System Admin"/>
    <x v="8"/>
    <s v="Computer/Technology Equipment"/>
    <s v="678000"/>
    <m/>
    <m/>
    <n v="77400"/>
    <n v="77381.240000000005"/>
    <n v="75600"/>
    <n v="138658.67000000001"/>
    <n v="61000"/>
    <n v="18957.419999999998"/>
    <n v="51900"/>
  </r>
  <r>
    <x v="0"/>
    <x v="4"/>
    <x v="4"/>
    <x v="17"/>
    <s v="IT-Networks and System Admin"/>
    <x v="15"/>
    <s v="Computer/Tech Equipment"/>
    <s v="678000"/>
    <m/>
    <m/>
    <n v="122500"/>
    <n v="87109.06"/>
    <n v="334160"/>
    <n v="185581.34"/>
    <n v="350000"/>
    <n v="82501.2"/>
    <n v="683500"/>
  </r>
  <r>
    <x v="0"/>
    <x v="1"/>
    <x v="1"/>
    <x v="18"/>
    <s v="Leadership Academy"/>
    <x v="66"/>
    <s v="Acad Emp - Non-Inst Non Cont"/>
    <s v="679000"/>
    <m/>
    <m/>
    <m/>
    <m/>
    <m/>
    <m/>
    <n v="0"/>
    <n v="6300"/>
    <m/>
  </r>
  <r>
    <x v="0"/>
    <x v="1"/>
    <x v="1"/>
    <x v="18"/>
    <s v="Leadership Academy"/>
    <x v="0"/>
    <s v="Non-Library/Magazines/Bks/Prdcls"/>
    <s v="679000"/>
    <m/>
    <m/>
    <n v="1000"/>
    <n v="0"/>
    <n v="1000"/>
    <n v="0"/>
    <n v="1000"/>
    <n v="0"/>
    <n v="1000"/>
  </r>
  <r>
    <x v="0"/>
    <x v="1"/>
    <x v="1"/>
    <x v="18"/>
    <s v="Leadership Academy"/>
    <x v="11"/>
    <s v="Inst Supplies &amp; Materials"/>
    <s v="679000"/>
    <m/>
    <m/>
    <n v="2000"/>
    <n v="136.21"/>
    <n v="2000"/>
    <n v="0"/>
    <n v="2000"/>
    <n v="0"/>
    <n v="2000"/>
  </r>
  <r>
    <x v="0"/>
    <x v="1"/>
    <x v="1"/>
    <x v="18"/>
    <s v="Leadership Academy"/>
    <x v="1"/>
    <s v="Non-Inst Supplies &amp; Materials"/>
    <s v="679000"/>
    <m/>
    <m/>
    <n v="800"/>
    <n v="1019.06"/>
    <n v="800"/>
    <n v="3479"/>
    <n v="500"/>
    <n v="156.37"/>
    <n v="500"/>
  </r>
  <r>
    <x v="0"/>
    <x v="1"/>
    <x v="1"/>
    <x v="18"/>
    <s v="Leadership Academy"/>
    <x v="2"/>
    <s v="Oth Non-Inst Consulting Services"/>
    <s v="679000"/>
    <m/>
    <m/>
    <n v="15000"/>
    <n v="5285"/>
    <n v="15000"/>
    <n v="6245.25"/>
    <n v="12000"/>
    <n v="5943"/>
    <n v="6000"/>
  </r>
  <r>
    <x v="0"/>
    <x v="1"/>
    <x v="1"/>
    <x v="18"/>
    <s v="Leadership Academy"/>
    <x v="67"/>
    <s v="Student Travel"/>
    <s v="679000"/>
    <m/>
    <m/>
    <n v="0"/>
    <n v="72"/>
    <m/>
    <m/>
    <m/>
    <m/>
    <m/>
  </r>
  <r>
    <x v="0"/>
    <x v="1"/>
    <x v="1"/>
    <x v="18"/>
    <s v="Leadership Academy"/>
    <x v="3"/>
    <s v="Employee Travel"/>
    <s v="679000"/>
    <m/>
    <m/>
    <n v="33207.35"/>
    <n v="16187.1"/>
    <n v="20000"/>
    <n v="28757.34"/>
    <n v="30000"/>
    <n v="0"/>
    <n v="20000"/>
  </r>
  <r>
    <x v="0"/>
    <x v="1"/>
    <x v="1"/>
    <x v="18"/>
    <s v="Leadership Academy"/>
    <x v="3"/>
    <s v="Employee Travel"/>
    <s v="679000"/>
    <s v="CI"/>
    <m/>
    <m/>
    <m/>
    <n v="0"/>
    <n v="47.82"/>
    <m/>
    <m/>
    <m/>
  </r>
  <r>
    <x v="0"/>
    <x v="1"/>
    <x v="1"/>
    <x v="18"/>
    <s v="Leadership Academy"/>
    <x v="5"/>
    <s v="Food/Meetings"/>
    <s v="679000"/>
    <m/>
    <m/>
    <n v="3000"/>
    <n v="1926.89"/>
    <n v="3000"/>
    <n v="2759.49"/>
    <n v="3000"/>
    <n v="651.6"/>
    <n v="3000"/>
  </r>
  <r>
    <x v="0"/>
    <x v="1"/>
    <x v="1"/>
    <x v="18"/>
    <s v="Leadership Academy"/>
    <x v="23"/>
    <s v="Other Professional Fees"/>
    <s v="679000"/>
    <m/>
    <m/>
    <n v="0"/>
    <n v="500"/>
    <n v="0"/>
    <n v="1450"/>
    <m/>
    <m/>
    <m/>
  </r>
  <r>
    <x v="0"/>
    <x v="1"/>
    <x v="1"/>
    <x v="18"/>
    <s v="Leadership Academy"/>
    <x v="68"/>
    <s v="Printing/Duplicating Service"/>
    <s v="679000"/>
    <m/>
    <m/>
    <n v="0"/>
    <n v="202.71"/>
    <m/>
    <m/>
    <m/>
    <m/>
    <m/>
  </r>
  <r>
    <x v="0"/>
    <x v="1"/>
    <x v="1"/>
    <x v="19"/>
    <s v="WESTEC Contract"/>
    <x v="69"/>
    <s v="Cont Instruction"/>
    <s v="210500"/>
    <m/>
    <m/>
    <n v="468281"/>
    <n v="367867.5"/>
    <n v="468281"/>
    <n v="401310"/>
    <n v="418031"/>
    <n v="33442.5"/>
    <n v="383000"/>
  </r>
  <r>
    <x v="0"/>
    <x v="0"/>
    <x v="5"/>
    <x v="20"/>
    <s v="District Office"/>
    <x v="39"/>
    <s v="Class Non-Instr Overtime"/>
    <s v="677010"/>
    <m/>
    <m/>
    <m/>
    <m/>
    <n v="0"/>
    <n v="572.79"/>
    <m/>
    <m/>
    <m/>
  </r>
  <r>
    <x v="0"/>
    <x v="0"/>
    <x v="5"/>
    <x v="20"/>
    <s v="District Office"/>
    <x v="39"/>
    <s v="Class Non-Instr Overtime"/>
    <s v="677010"/>
    <s v="DTL001"/>
    <m/>
    <n v="2000"/>
    <n v="0"/>
    <n v="2000"/>
    <n v="0"/>
    <m/>
    <m/>
    <m/>
  </r>
  <r>
    <x v="0"/>
    <x v="0"/>
    <x v="5"/>
    <x v="20"/>
    <s v="District Office"/>
    <x v="39"/>
    <s v="Class Non-Instr Overtime"/>
    <s v="677040"/>
    <m/>
    <m/>
    <m/>
    <m/>
    <m/>
    <m/>
    <n v="0"/>
    <n v="4414.1499999999996"/>
    <m/>
  </r>
  <r>
    <x v="0"/>
    <x v="0"/>
    <x v="5"/>
    <x v="20"/>
    <s v="District Office"/>
    <x v="17"/>
    <s v="Cls Oth - Temp"/>
    <s v="653000"/>
    <m/>
    <m/>
    <n v="15000"/>
    <n v="1976.5"/>
    <m/>
    <m/>
    <m/>
    <m/>
    <m/>
  </r>
  <r>
    <x v="0"/>
    <x v="0"/>
    <x v="5"/>
    <x v="20"/>
    <s v="District Office"/>
    <x v="17"/>
    <s v="Cls Oth - Temp"/>
    <s v="653000"/>
    <s v="DTL001"/>
    <m/>
    <n v="5000"/>
    <n v="0"/>
    <m/>
    <m/>
    <m/>
    <m/>
    <m/>
  </r>
  <r>
    <x v="0"/>
    <x v="0"/>
    <x v="5"/>
    <x v="20"/>
    <s v="District Office"/>
    <x v="0"/>
    <s v="Non-Library/Magazines/Bks/Prdcls"/>
    <s v="660010"/>
    <m/>
    <m/>
    <n v="3200"/>
    <n v="2629.88"/>
    <n v="3200"/>
    <n v="2483.48"/>
    <n v="3200"/>
    <n v="2605.8200000000002"/>
    <n v="3200"/>
  </r>
  <r>
    <x v="0"/>
    <x v="0"/>
    <x v="5"/>
    <x v="20"/>
    <s v="District Office"/>
    <x v="1"/>
    <s v="Non-Inst Supplies &amp; Materials"/>
    <s v="660010"/>
    <m/>
    <m/>
    <n v="45000"/>
    <n v="12662.75"/>
    <n v="40000"/>
    <n v="21794.98"/>
    <n v="35000"/>
    <n v="13862.54"/>
    <n v="35000"/>
  </r>
  <r>
    <x v="0"/>
    <x v="0"/>
    <x v="5"/>
    <x v="20"/>
    <s v="District Office"/>
    <x v="1"/>
    <s v="Non-Inst Supplies &amp; Materials"/>
    <s v="651000"/>
    <m/>
    <m/>
    <n v="14000"/>
    <n v="13606.81"/>
    <n v="14000"/>
    <n v="13550.39"/>
    <n v="14000"/>
    <n v="4075.44"/>
    <n v="14000"/>
  </r>
  <r>
    <x v="0"/>
    <x v="0"/>
    <x v="5"/>
    <x v="20"/>
    <s v="District Office"/>
    <x v="70"/>
    <s v="Fuel - Lubricants"/>
    <s v="651000"/>
    <m/>
    <m/>
    <n v="3000"/>
    <n v="6561.58"/>
    <n v="3000"/>
    <n v="3993.61"/>
    <n v="5500"/>
    <n v="1264.5899999999999"/>
    <n v="5500"/>
  </r>
  <r>
    <x v="0"/>
    <x v="0"/>
    <x v="5"/>
    <x v="20"/>
    <s v="District Office"/>
    <x v="2"/>
    <s v="Oth Non-Inst Consulting Services"/>
    <s v="660010"/>
    <m/>
    <m/>
    <n v="25000"/>
    <n v="28231.119999999999"/>
    <n v="35000"/>
    <n v="0"/>
    <n v="30000"/>
    <n v="0"/>
    <m/>
  </r>
  <r>
    <x v="0"/>
    <x v="0"/>
    <x v="5"/>
    <x v="20"/>
    <s v="District Office"/>
    <x v="3"/>
    <s v="Employee Travel"/>
    <s v="651000"/>
    <m/>
    <m/>
    <n v="3500"/>
    <n v="2690.9"/>
    <n v="3500"/>
    <n v="975.4"/>
    <n v="3500"/>
    <n v="475"/>
    <n v="3500"/>
  </r>
  <r>
    <x v="0"/>
    <x v="0"/>
    <x v="5"/>
    <x v="20"/>
    <s v="District Office"/>
    <x v="3"/>
    <s v="Employee Travel"/>
    <s v="660010"/>
    <m/>
    <m/>
    <n v="50000"/>
    <n v="3798.13"/>
    <n v="50000"/>
    <n v="0"/>
    <m/>
    <m/>
    <m/>
  </r>
  <r>
    <x v="0"/>
    <x v="0"/>
    <x v="5"/>
    <x v="20"/>
    <s v="District Office"/>
    <x v="3"/>
    <s v="Employee Travel"/>
    <s v="677010"/>
    <m/>
    <m/>
    <n v="10000"/>
    <n v="0"/>
    <m/>
    <m/>
    <m/>
    <m/>
    <m/>
  </r>
  <r>
    <x v="0"/>
    <x v="0"/>
    <x v="5"/>
    <x v="20"/>
    <s v="District Office"/>
    <x v="4"/>
    <s v="(Local) Online Training/Webinar"/>
    <s v="660010"/>
    <m/>
    <m/>
    <m/>
    <m/>
    <m/>
    <m/>
    <n v="50000"/>
    <n v="30000"/>
    <n v="50000"/>
  </r>
  <r>
    <x v="0"/>
    <x v="0"/>
    <x v="5"/>
    <x v="20"/>
    <s v="District Office"/>
    <x v="5"/>
    <s v="Food/Meetings"/>
    <s v="660010"/>
    <m/>
    <m/>
    <n v="8000"/>
    <n v="6190.85"/>
    <n v="10000"/>
    <n v="6897.76"/>
    <n v="10000"/>
    <n v="2208.41"/>
    <n v="8000"/>
  </r>
  <r>
    <x v="0"/>
    <x v="0"/>
    <x v="5"/>
    <x v="20"/>
    <s v="District Office"/>
    <x v="71"/>
    <s v="Light - Electricity"/>
    <s v="651000"/>
    <m/>
    <m/>
    <n v="155000"/>
    <n v="160733.29"/>
    <n v="175000"/>
    <n v="155537.88"/>
    <n v="175000"/>
    <n v="55252.15"/>
    <n v="175000"/>
  </r>
  <r>
    <x v="0"/>
    <x v="0"/>
    <x v="5"/>
    <x v="20"/>
    <s v="District Office"/>
    <x v="72"/>
    <s v="Water - Sanitation"/>
    <s v="651000"/>
    <m/>
    <m/>
    <n v="8000"/>
    <n v="7786.44"/>
    <n v="8000"/>
    <n v="7637.97"/>
    <n v="8500"/>
    <n v="2612.25"/>
    <n v="8500"/>
  </r>
  <r>
    <x v="0"/>
    <x v="0"/>
    <x v="5"/>
    <x v="20"/>
    <s v="District Office"/>
    <x v="73"/>
    <s v="Disposal Services"/>
    <s v="660010"/>
    <m/>
    <m/>
    <n v="3500"/>
    <n v="1309.58"/>
    <n v="0"/>
    <n v="1787.52"/>
    <n v="3500"/>
    <n v="765.74"/>
    <n v="4000"/>
  </r>
  <r>
    <x v="0"/>
    <x v="0"/>
    <x v="5"/>
    <x v="20"/>
    <s v="District Office"/>
    <x v="46"/>
    <s v="Pest Control"/>
    <s v="651000"/>
    <m/>
    <m/>
    <n v="1000"/>
    <n v="912.15"/>
    <n v="1000"/>
    <n v="840"/>
    <n v="1000"/>
    <n v="280"/>
    <n v="1000"/>
  </r>
  <r>
    <x v="0"/>
    <x v="0"/>
    <x v="5"/>
    <x v="20"/>
    <s v="District Office"/>
    <x v="74"/>
    <s v="Other Utilities"/>
    <s v="651000"/>
    <m/>
    <m/>
    <n v="8500"/>
    <n v="8230.4599999999991"/>
    <n v="8500"/>
    <n v="8691.06"/>
    <n v="9000"/>
    <n v="3240.36"/>
    <n v="9000"/>
  </r>
  <r>
    <x v="0"/>
    <x v="0"/>
    <x v="5"/>
    <x v="20"/>
    <s v="District Office"/>
    <x v="47"/>
    <s v="Short Term Rental-Veh &amp; Equip"/>
    <s v="651000"/>
    <m/>
    <m/>
    <n v="300"/>
    <n v="0"/>
    <m/>
    <m/>
    <m/>
    <m/>
    <n v="0"/>
  </r>
  <r>
    <x v="0"/>
    <x v="0"/>
    <x v="5"/>
    <x v="20"/>
    <s v="District Office"/>
    <x v="75"/>
    <s v="Oper/Lease Cntrcts-ie Cars-Copiers"/>
    <s v="660010"/>
    <m/>
    <m/>
    <n v="15000"/>
    <n v="0"/>
    <n v="0"/>
    <n v="0"/>
    <n v="10000"/>
    <n v="0"/>
    <m/>
  </r>
  <r>
    <x v="0"/>
    <x v="0"/>
    <x v="5"/>
    <x v="20"/>
    <s v="District Office"/>
    <x v="75"/>
    <s v="Oper/Lease Cntrcts-ie Cars-Copiers"/>
    <s v="660010"/>
    <s v="DLMS02"/>
    <m/>
    <n v="0"/>
    <n v="7864.76"/>
    <n v="1000"/>
    <n v="9910"/>
    <n v="0"/>
    <n v="1501.72"/>
    <n v="10000"/>
  </r>
  <r>
    <x v="0"/>
    <x v="0"/>
    <x v="5"/>
    <x v="20"/>
    <s v="District Office"/>
    <x v="7"/>
    <s v="Software Licensing/Maintenance Svcs"/>
    <s v="660010"/>
    <m/>
    <m/>
    <n v="8000"/>
    <n v="5663.7"/>
    <n v="8000"/>
    <n v="19.989999999999998"/>
    <n v="8000"/>
    <n v="0"/>
    <n v="8000"/>
  </r>
  <r>
    <x v="0"/>
    <x v="0"/>
    <x v="5"/>
    <x v="20"/>
    <s v="District Office"/>
    <x v="7"/>
    <s v="Software Licensing/Maintenance Svcs"/>
    <s v="659011"/>
    <m/>
    <m/>
    <n v="700"/>
    <n v="863.52"/>
    <n v="1000"/>
    <n v="863.52"/>
    <m/>
    <m/>
    <m/>
  </r>
  <r>
    <x v="0"/>
    <x v="0"/>
    <x v="5"/>
    <x v="20"/>
    <s v="District Office"/>
    <x v="13"/>
    <s v="Equip Maint Agreements"/>
    <s v="651000"/>
    <m/>
    <m/>
    <n v="4000"/>
    <n v="2267.29"/>
    <n v="3500"/>
    <n v="3005"/>
    <n v="3500"/>
    <n v="462"/>
    <n v="3500"/>
  </r>
  <r>
    <x v="0"/>
    <x v="0"/>
    <x v="5"/>
    <x v="20"/>
    <s v="District Office"/>
    <x v="76"/>
    <s v="Grounds Maintenance"/>
    <s v="651000"/>
    <m/>
    <m/>
    <n v="10000"/>
    <n v="9020.2199999999993"/>
    <n v="10000"/>
    <n v="9202"/>
    <n v="10000"/>
    <n v="3555"/>
    <n v="10000"/>
  </r>
  <r>
    <x v="0"/>
    <x v="0"/>
    <x v="5"/>
    <x v="20"/>
    <s v="District Office"/>
    <x v="19"/>
    <s v="Building Maintenance"/>
    <s v="651000"/>
    <m/>
    <m/>
    <n v="55000"/>
    <n v="55840.33"/>
    <n v="55000"/>
    <n v="99045.16"/>
    <n v="60000"/>
    <n v="11011.29"/>
    <n v="60000"/>
  </r>
  <r>
    <x v="0"/>
    <x v="0"/>
    <x v="5"/>
    <x v="20"/>
    <s v="District Office"/>
    <x v="42"/>
    <s v="Vehicle Repairs &amp; Maintenance"/>
    <s v="651000"/>
    <m/>
    <m/>
    <n v="5500"/>
    <n v="2949"/>
    <n v="5000"/>
    <n v="2455.46"/>
    <n v="4000"/>
    <n v="690.99"/>
    <n v="4000"/>
  </r>
  <r>
    <x v="0"/>
    <x v="0"/>
    <x v="5"/>
    <x v="20"/>
    <s v="District Office"/>
    <x v="62"/>
    <s v="Oth Equipment Maint Agreements"/>
    <s v="651000"/>
    <m/>
    <m/>
    <n v="27000"/>
    <n v="23385.38"/>
    <n v="27000"/>
    <n v="16868.07"/>
    <n v="27000"/>
    <n v="9630.31"/>
    <n v="27000"/>
  </r>
  <r>
    <x v="0"/>
    <x v="0"/>
    <x v="5"/>
    <x v="20"/>
    <s v="District Office"/>
    <x v="62"/>
    <s v="Oth Equipment Maint Agreements"/>
    <s v="660010"/>
    <m/>
    <m/>
    <n v="23500"/>
    <n v="11404.8"/>
    <n v="23500"/>
    <n v="3441.46"/>
    <n v="23500"/>
    <n v="782.97"/>
    <n v="23500"/>
  </r>
  <r>
    <x v="0"/>
    <x v="0"/>
    <x v="5"/>
    <x v="20"/>
    <s v="District Office"/>
    <x v="24"/>
    <s v="Postage/Express Overnight Svcs"/>
    <s v="660010"/>
    <m/>
    <m/>
    <n v="90000"/>
    <n v="70503.03"/>
    <n v="45000"/>
    <n v="20617.72"/>
    <n v="45000"/>
    <n v="2822.11"/>
    <n v="45000"/>
  </r>
  <r>
    <x v="0"/>
    <x v="0"/>
    <x v="5"/>
    <x v="20"/>
    <s v="District Office"/>
    <x v="68"/>
    <s v="Printing/Duplicating Service"/>
    <s v="660010"/>
    <m/>
    <m/>
    <n v="3000"/>
    <n v="0"/>
    <n v="3000"/>
    <n v="0"/>
    <n v="5000"/>
    <n v="631.88"/>
    <n v="5000"/>
  </r>
  <r>
    <x v="0"/>
    <x v="0"/>
    <x v="5"/>
    <x v="20"/>
    <s v="District Office"/>
    <x v="29"/>
    <s v="Taxes - Licenses &amp; Permits"/>
    <s v="651000"/>
    <m/>
    <m/>
    <n v="100"/>
    <n v="15"/>
    <n v="100"/>
    <n v="15"/>
    <n v="100"/>
    <n v="15"/>
    <n v="100"/>
  </r>
  <r>
    <x v="0"/>
    <x v="0"/>
    <x v="5"/>
    <x v="20"/>
    <s v="District Office"/>
    <x v="30"/>
    <s v="Other Services &amp; Expenses"/>
    <s v="660010"/>
    <m/>
    <m/>
    <n v="15000"/>
    <n v="0"/>
    <n v="15000"/>
    <n v="470.68"/>
    <n v="15000"/>
    <n v="0"/>
    <n v="7500"/>
  </r>
  <r>
    <x v="0"/>
    <x v="0"/>
    <x v="5"/>
    <x v="20"/>
    <s v="District Office"/>
    <x v="32"/>
    <s v="Indirect Cost(Reimbursement)"/>
    <s v="651000"/>
    <m/>
    <m/>
    <n v="-275511"/>
    <n v="0"/>
    <n v="-275511"/>
    <n v="0"/>
    <n v="-275511"/>
    <n v="0"/>
    <n v="-275511"/>
  </r>
  <r>
    <x v="0"/>
    <x v="0"/>
    <x v="5"/>
    <x v="20"/>
    <s v="District Office"/>
    <x v="77"/>
    <s v="Site Improvement"/>
    <s v="651000"/>
    <m/>
    <m/>
    <n v="30000"/>
    <n v="29281.5"/>
    <n v="30000"/>
    <n v="28142.44"/>
    <n v="30000"/>
    <n v="12464.95"/>
    <n v="30000"/>
  </r>
  <r>
    <x v="0"/>
    <x v="0"/>
    <x v="5"/>
    <x v="20"/>
    <s v="District Office"/>
    <x v="8"/>
    <s v="Computer/Technology Equipment"/>
    <s v="660010"/>
    <m/>
    <m/>
    <m/>
    <m/>
    <n v="0"/>
    <n v="4059.65"/>
    <n v="4000"/>
    <n v="0"/>
    <n v="4000"/>
  </r>
  <r>
    <x v="0"/>
    <x v="0"/>
    <x v="5"/>
    <x v="20"/>
    <s v="District Office"/>
    <x v="15"/>
    <s v="Computer/Tech Equipment"/>
    <s v="660010"/>
    <m/>
    <m/>
    <n v="4000"/>
    <n v="0"/>
    <n v="4000"/>
    <n v="0"/>
    <n v="20500"/>
    <n v="0"/>
    <n v="15000"/>
  </r>
  <r>
    <x v="0"/>
    <x v="0"/>
    <x v="5"/>
    <x v="20"/>
    <s v="District Office"/>
    <x v="33"/>
    <s v="Furniture"/>
    <s v="651000"/>
    <m/>
    <m/>
    <n v="6000"/>
    <n v="554.21"/>
    <n v="6000"/>
    <n v="14626.53"/>
    <n v="6000"/>
    <n v="0"/>
    <n v="6000"/>
  </r>
  <r>
    <x v="0"/>
    <x v="0"/>
    <x v="5"/>
    <x v="20"/>
    <s v="District Office"/>
    <x v="35"/>
    <s v="Other Equipment"/>
    <s v="651000"/>
    <m/>
    <m/>
    <n v="25000"/>
    <n v="24917.63"/>
    <n v="25000"/>
    <n v="24603.86"/>
    <n v="40000"/>
    <n v="0"/>
    <n v="20000"/>
  </r>
  <r>
    <x v="0"/>
    <x v="0"/>
    <x v="5"/>
    <x v="20"/>
    <s v="District Office"/>
    <x v="35"/>
    <s v="Other Equipment"/>
    <s v="660010"/>
    <m/>
    <m/>
    <n v="40000"/>
    <n v="2026.84"/>
    <m/>
    <m/>
    <m/>
    <m/>
    <m/>
  </r>
  <r>
    <x v="0"/>
    <x v="0"/>
    <x v="6"/>
    <x v="21"/>
    <s v="Regulatory Chancellors Office"/>
    <x v="1"/>
    <s v="Non-Inst Supplies &amp; Materials"/>
    <s v="660010"/>
    <m/>
    <m/>
    <n v="300"/>
    <n v="0"/>
    <n v="0"/>
    <n v="6.97"/>
    <m/>
    <m/>
    <m/>
  </r>
  <r>
    <x v="0"/>
    <x v="0"/>
    <x v="6"/>
    <x v="21"/>
    <s v="Regulatory Chancellors Office"/>
    <x v="2"/>
    <s v="Oth Non-Inst Consulting Services"/>
    <s v="660010"/>
    <m/>
    <m/>
    <n v="30000"/>
    <n v="5587.5"/>
    <n v="30000"/>
    <n v="17846.25"/>
    <n v="50000"/>
    <n v="2482.5"/>
    <n v="30000"/>
  </r>
  <r>
    <x v="0"/>
    <x v="0"/>
    <x v="6"/>
    <x v="21"/>
    <s v="Regulatory Chancellors Office"/>
    <x v="3"/>
    <s v="Employee Travel"/>
    <s v="660010"/>
    <m/>
    <m/>
    <n v="30000"/>
    <n v="26160.06"/>
    <n v="25000"/>
    <n v="35815.49"/>
    <n v="25000"/>
    <n v="5925.11"/>
    <n v="25000"/>
  </r>
  <r>
    <x v="0"/>
    <x v="0"/>
    <x v="6"/>
    <x v="22"/>
    <s v="Regulatory Board of Trustees"/>
    <x v="17"/>
    <s v="Cls Oth - Temp"/>
    <s v="660020"/>
    <m/>
    <m/>
    <n v="3600"/>
    <n v="0"/>
    <m/>
    <m/>
    <m/>
    <m/>
    <m/>
  </r>
  <r>
    <x v="0"/>
    <x v="0"/>
    <x v="6"/>
    <x v="22"/>
    <s v="Regulatory Board of Trustees"/>
    <x v="78"/>
    <s v="Cont Security Services"/>
    <s v="660020"/>
    <m/>
    <m/>
    <n v="4000"/>
    <n v="2470.4"/>
    <n v="4500"/>
    <n v="2455.62"/>
    <n v="4500"/>
    <n v="613.91999999999996"/>
    <n v="3500"/>
  </r>
  <r>
    <x v="0"/>
    <x v="0"/>
    <x v="6"/>
    <x v="22"/>
    <s v="Regulatory Board of Trustees"/>
    <x v="2"/>
    <s v="Oth Non-Inst Consulting Services"/>
    <s v="660020"/>
    <m/>
    <m/>
    <n v="100000"/>
    <n v="75424.08"/>
    <n v="125000"/>
    <n v="109969.94"/>
    <n v="200000"/>
    <n v="15600"/>
    <n v="150000"/>
  </r>
  <r>
    <x v="0"/>
    <x v="0"/>
    <x v="6"/>
    <x v="22"/>
    <s v="Regulatory Board of Trustees"/>
    <x v="3"/>
    <s v="Employee Travel"/>
    <s v="660020"/>
    <m/>
    <m/>
    <n v="25000"/>
    <n v="4991.26"/>
    <n v="25000"/>
    <n v="15892.98"/>
    <n v="30000"/>
    <n v="2469.9499999999998"/>
    <n v="25000"/>
  </r>
  <r>
    <x v="0"/>
    <x v="0"/>
    <x v="6"/>
    <x v="22"/>
    <s v="Regulatory Board of Trustees"/>
    <x v="3"/>
    <s v="Employee Travel"/>
    <s v="660020"/>
    <m/>
    <s v="CI"/>
    <n v="0"/>
    <n v="20.97"/>
    <n v="0"/>
    <n v="34.26"/>
    <m/>
    <m/>
    <m/>
  </r>
  <r>
    <x v="0"/>
    <x v="0"/>
    <x v="6"/>
    <x v="22"/>
    <s v="Regulatory Board of Trustees"/>
    <x v="3"/>
    <s v="Employee Travel"/>
    <s v="660010"/>
    <m/>
    <m/>
    <n v="0"/>
    <n v="122.82"/>
    <m/>
    <m/>
    <n v="0"/>
    <n v="740"/>
    <m/>
  </r>
  <r>
    <x v="0"/>
    <x v="0"/>
    <x v="6"/>
    <x v="22"/>
    <s v="Regulatory Board of Trustees"/>
    <x v="6"/>
    <s v="Institutional Dues/Memberships"/>
    <s v="660020"/>
    <m/>
    <m/>
    <n v="147000"/>
    <n v="163367"/>
    <n v="160000"/>
    <n v="145417"/>
    <n v="160000"/>
    <n v="114271.5"/>
    <n v="160000"/>
  </r>
  <r>
    <x v="0"/>
    <x v="0"/>
    <x v="6"/>
    <x v="22"/>
    <s v="Regulatory Board of Trustees"/>
    <x v="7"/>
    <s v="Software Licensing/Maintenance Svcs"/>
    <s v="660020"/>
    <m/>
    <m/>
    <n v="30000"/>
    <n v="40.75"/>
    <n v="30000"/>
    <n v="0"/>
    <n v="45000"/>
    <n v="17500"/>
    <n v="40000"/>
  </r>
  <r>
    <x v="0"/>
    <x v="0"/>
    <x v="6"/>
    <x v="22"/>
    <s v="Regulatory Board of Trustees"/>
    <x v="79"/>
    <s v="Trustee Election"/>
    <s v="660020"/>
    <m/>
    <m/>
    <n v="65000"/>
    <n v="0"/>
    <n v="400000"/>
    <n v="162785.65"/>
    <m/>
    <m/>
    <n v="250000"/>
  </r>
  <r>
    <x v="0"/>
    <x v="3"/>
    <x v="3"/>
    <x v="23"/>
    <s v="HR - Vice Chancellor"/>
    <x v="66"/>
    <s v="Acad Emp - Non-Inst Non Cont"/>
    <s v="673000"/>
    <s v="DTL001"/>
    <m/>
    <n v="9000"/>
    <n v="0"/>
    <n v="9000"/>
    <n v="0"/>
    <n v="9000"/>
    <n v="0"/>
    <n v="9000"/>
  </r>
  <r>
    <x v="0"/>
    <x v="3"/>
    <x v="3"/>
    <x v="23"/>
    <s v="HR - Vice Chancellor"/>
    <x v="66"/>
    <s v="Acad Emp - Non-Inst Non Cont"/>
    <s v="673000"/>
    <s v="PTL001"/>
    <m/>
    <m/>
    <m/>
    <n v="0"/>
    <n v="12600"/>
    <m/>
    <m/>
    <m/>
  </r>
  <r>
    <x v="0"/>
    <x v="3"/>
    <x v="3"/>
    <x v="23"/>
    <s v="HR - Vice Chancellor"/>
    <x v="16"/>
    <s v="Non-Inst Students"/>
    <s v="673000"/>
    <s v="DTL001"/>
    <m/>
    <n v="17000"/>
    <n v="1223.26"/>
    <n v="17000"/>
    <n v="0"/>
    <n v="17000"/>
    <n v="0"/>
    <n v="17000"/>
  </r>
  <r>
    <x v="0"/>
    <x v="3"/>
    <x v="3"/>
    <x v="23"/>
    <s v="HR - Vice Chancellor"/>
    <x v="16"/>
    <s v="Non-Inst Students"/>
    <s v="673000"/>
    <s v="BTL001"/>
    <m/>
    <n v="0"/>
    <n v="1177"/>
    <m/>
    <m/>
    <m/>
    <m/>
    <m/>
  </r>
  <r>
    <x v="0"/>
    <x v="3"/>
    <x v="3"/>
    <x v="23"/>
    <s v="HR - Vice Chancellor"/>
    <x v="39"/>
    <s v="Class Non-Instr Overtime"/>
    <s v="678000"/>
    <s v="DTL001"/>
    <m/>
    <m/>
    <m/>
    <n v="5500"/>
    <n v="0"/>
    <m/>
    <m/>
    <n v="0"/>
  </r>
  <r>
    <x v="0"/>
    <x v="3"/>
    <x v="3"/>
    <x v="23"/>
    <s v="HR - Vice Chancellor"/>
    <x v="39"/>
    <s v="Class Non-Instr Overtime"/>
    <s v="673000"/>
    <m/>
    <m/>
    <n v="0"/>
    <n v="2488.4899999999998"/>
    <m/>
    <m/>
    <m/>
    <m/>
    <n v="0"/>
  </r>
  <r>
    <x v="0"/>
    <x v="3"/>
    <x v="3"/>
    <x v="23"/>
    <s v="HR - Vice Chancellor"/>
    <x v="17"/>
    <s v="Cls Oth - Temp"/>
    <s v="673000"/>
    <s v="DTL001"/>
    <m/>
    <n v="24000"/>
    <n v="13819.82"/>
    <n v="24000"/>
    <n v="0"/>
    <n v="24000"/>
    <n v="0"/>
    <n v="24000"/>
  </r>
  <r>
    <x v="0"/>
    <x v="3"/>
    <x v="3"/>
    <x v="23"/>
    <s v="HR - Vice Chancellor"/>
    <x v="17"/>
    <s v="Cls Oth - Temp"/>
    <s v="673000"/>
    <m/>
    <m/>
    <m/>
    <m/>
    <m/>
    <m/>
    <n v="0"/>
    <n v="9402.11"/>
    <n v="0"/>
  </r>
  <r>
    <x v="0"/>
    <x v="3"/>
    <x v="3"/>
    <x v="23"/>
    <s v="HR - Vice Chancellor"/>
    <x v="57"/>
    <s v="All Computer Software"/>
    <s v="673000"/>
    <m/>
    <m/>
    <n v="1500"/>
    <n v="492.36"/>
    <m/>
    <m/>
    <m/>
    <m/>
    <n v="0"/>
  </r>
  <r>
    <x v="0"/>
    <x v="3"/>
    <x v="3"/>
    <x v="23"/>
    <s v="HR - Vice Chancellor"/>
    <x v="1"/>
    <s v="Non-Inst Supplies &amp; Materials"/>
    <s v="673000"/>
    <m/>
    <m/>
    <n v="32500"/>
    <n v="29202.959999999999"/>
    <n v="32410"/>
    <n v="11927.62"/>
    <n v="32410"/>
    <n v="11111.91"/>
    <n v="32410"/>
  </r>
  <r>
    <x v="0"/>
    <x v="3"/>
    <x v="3"/>
    <x v="23"/>
    <s v="HR - Vice Chancellor"/>
    <x v="2"/>
    <s v="Oth Non-Inst Consulting Services"/>
    <s v="673000"/>
    <m/>
    <m/>
    <n v="128000"/>
    <n v="165710.01999999999"/>
    <n v="172000"/>
    <n v="162484.53"/>
    <n v="172000"/>
    <n v="86853.75"/>
    <n v="242000"/>
  </r>
  <r>
    <x v="0"/>
    <x v="3"/>
    <x v="3"/>
    <x v="23"/>
    <s v="HR - Vice Chancellor"/>
    <x v="12"/>
    <s v="Non-Employee Travel"/>
    <s v="673000"/>
    <m/>
    <m/>
    <n v="5000"/>
    <n v="0"/>
    <n v="3000"/>
    <n v="7342.23"/>
    <n v="3000"/>
    <n v="177.35"/>
    <n v="3000"/>
  </r>
  <r>
    <x v="0"/>
    <x v="3"/>
    <x v="3"/>
    <x v="23"/>
    <s v="HR - Vice Chancellor"/>
    <x v="3"/>
    <s v="Employee Travel"/>
    <s v="673000"/>
    <m/>
    <m/>
    <n v="17800"/>
    <n v="16531.939999999999"/>
    <n v="25000"/>
    <n v="33437.410000000003"/>
    <n v="25000"/>
    <n v="2969.27"/>
    <n v="25000"/>
  </r>
  <r>
    <x v="0"/>
    <x v="3"/>
    <x v="3"/>
    <x v="23"/>
    <s v="HR - Vice Chancellor"/>
    <x v="18"/>
    <s v="Employee Travel DO"/>
    <s v="673000"/>
    <m/>
    <m/>
    <n v="0"/>
    <n v="523.39"/>
    <n v="0"/>
    <n v="51.93"/>
    <m/>
    <m/>
    <n v="0"/>
  </r>
  <r>
    <x v="0"/>
    <x v="3"/>
    <x v="3"/>
    <x v="23"/>
    <s v="HR - Vice Chancellor"/>
    <x v="5"/>
    <s v="Food/Meetings"/>
    <s v="673000"/>
    <m/>
    <m/>
    <n v="1000"/>
    <n v="1966.25"/>
    <n v="2500"/>
    <n v="949.09"/>
    <n v="2500"/>
    <n v="404.23"/>
    <n v="2500"/>
  </r>
  <r>
    <x v="0"/>
    <x v="3"/>
    <x v="3"/>
    <x v="23"/>
    <s v="HR - Vice Chancellor"/>
    <x v="6"/>
    <s v="Institutional Dues/Memberships"/>
    <s v="673000"/>
    <m/>
    <m/>
    <n v="2530"/>
    <n v="1180"/>
    <n v="5000"/>
    <n v="4130"/>
    <n v="5000"/>
    <n v="5450"/>
    <n v="7200"/>
  </r>
  <r>
    <x v="0"/>
    <x v="3"/>
    <x v="3"/>
    <x v="23"/>
    <s v="HR - Vice Chancellor"/>
    <x v="73"/>
    <s v="Disposal Services"/>
    <s v="673000"/>
    <m/>
    <m/>
    <m/>
    <m/>
    <n v="0"/>
    <n v="40"/>
    <m/>
    <m/>
    <n v="500"/>
  </r>
  <r>
    <x v="0"/>
    <x v="3"/>
    <x v="3"/>
    <x v="23"/>
    <s v="HR - Vice Chancellor"/>
    <x v="80"/>
    <s v="Fingerprinting Services"/>
    <s v="673000"/>
    <m/>
    <m/>
    <n v="30000"/>
    <n v="45491.57"/>
    <n v="60000"/>
    <n v="54689.03"/>
    <n v="60000"/>
    <n v="15108.2"/>
    <n v="60000"/>
  </r>
  <r>
    <x v="0"/>
    <x v="3"/>
    <x v="3"/>
    <x v="23"/>
    <s v="HR - Vice Chancellor"/>
    <x v="81"/>
    <s v="Physical Examinations/Tests"/>
    <s v="673000"/>
    <m/>
    <m/>
    <n v="13000"/>
    <n v="29323.65"/>
    <n v="20000"/>
    <n v="26694.799999999999"/>
    <n v="20000"/>
    <n v="-2"/>
    <n v="20000"/>
  </r>
  <r>
    <x v="0"/>
    <x v="3"/>
    <x v="3"/>
    <x v="23"/>
    <s v="HR - Vice Chancellor"/>
    <x v="24"/>
    <s v="Postage/Express Overnight Svcs"/>
    <s v="673000"/>
    <m/>
    <m/>
    <n v="0"/>
    <n v="5.09"/>
    <m/>
    <m/>
    <m/>
    <m/>
    <n v="200"/>
  </r>
  <r>
    <x v="0"/>
    <x v="3"/>
    <x v="3"/>
    <x v="23"/>
    <s v="HR - Vice Chancellor"/>
    <x v="82"/>
    <s v="Interest - Current Debt"/>
    <s v="673000"/>
    <m/>
    <m/>
    <m/>
    <m/>
    <n v="0"/>
    <n v="61.61"/>
    <m/>
    <m/>
    <m/>
  </r>
  <r>
    <x v="0"/>
    <x v="3"/>
    <x v="3"/>
    <x v="23"/>
    <s v="HR - Vice Chancellor"/>
    <x v="14"/>
    <s v="General Advertising"/>
    <s v="673000"/>
    <m/>
    <m/>
    <n v="170000"/>
    <n v="67051.240000000005"/>
    <n v="120000"/>
    <n v="26817.51"/>
    <n v="120000"/>
    <n v="7443.93"/>
    <n v="120000"/>
  </r>
  <r>
    <x v="0"/>
    <x v="3"/>
    <x v="3"/>
    <x v="23"/>
    <s v="HR - Vice Chancellor"/>
    <x v="68"/>
    <s v="Printing/Duplicating Service"/>
    <s v="673000"/>
    <m/>
    <m/>
    <n v="0"/>
    <n v="1254.83"/>
    <n v="5000"/>
    <n v="5583.22"/>
    <n v="5000"/>
    <n v="2522.06"/>
    <n v="20000"/>
  </r>
  <r>
    <x v="0"/>
    <x v="3"/>
    <x v="3"/>
    <x v="23"/>
    <s v="HR - Vice Chancellor"/>
    <x v="30"/>
    <s v="Other Services &amp; Expenses"/>
    <s v="673000"/>
    <m/>
    <m/>
    <n v="1740"/>
    <n v="14015.79"/>
    <n v="1740"/>
    <n v="22102.6"/>
    <n v="1740"/>
    <n v="4274.25"/>
    <n v="5000"/>
  </r>
  <r>
    <x v="0"/>
    <x v="3"/>
    <x v="3"/>
    <x v="23"/>
    <s v="HR - Vice Chancellor"/>
    <x v="30"/>
    <s v="Other Services &amp; Expenses"/>
    <s v="677050"/>
    <m/>
    <m/>
    <n v="0"/>
    <n v="747.5"/>
    <m/>
    <m/>
    <m/>
    <m/>
    <m/>
  </r>
  <r>
    <x v="0"/>
    <x v="3"/>
    <x v="3"/>
    <x v="23"/>
    <s v="HR - Vice Chancellor"/>
    <x v="83"/>
    <s v="Settlement Clearing Account"/>
    <s v="673000"/>
    <m/>
    <m/>
    <n v="0"/>
    <n v="332"/>
    <m/>
    <m/>
    <m/>
    <m/>
    <m/>
  </r>
  <r>
    <x v="0"/>
    <x v="3"/>
    <x v="3"/>
    <x v="23"/>
    <s v="HR - Vice Chancellor"/>
    <x v="31"/>
    <s v="Prior Periods Adjustments"/>
    <s v="673000"/>
    <m/>
    <m/>
    <n v="0"/>
    <n v="35311.54"/>
    <m/>
    <m/>
    <m/>
    <m/>
    <n v="0"/>
  </r>
  <r>
    <x v="0"/>
    <x v="3"/>
    <x v="3"/>
    <x v="23"/>
    <s v="HR - Vice Chancellor"/>
    <x v="65"/>
    <s v="Buildings Construction - C"/>
    <s v="673000"/>
    <m/>
    <m/>
    <m/>
    <m/>
    <m/>
    <m/>
    <n v="0"/>
    <n v="1100"/>
    <n v="0"/>
  </r>
  <r>
    <x v="0"/>
    <x v="3"/>
    <x v="3"/>
    <x v="23"/>
    <s v="HR - Vice Chancellor"/>
    <x v="8"/>
    <s v="Computer/Technology Equipment"/>
    <s v="673000"/>
    <m/>
    <m/>
    <m/>
    <m/>
    <n v="0"/>
    <n v="2846.75"/>
    <n v="0"/>
    <n v="2215.52"/>
    <n v="0"/>
  </r>
  <r>
    <x v="0"/>
    <x v="3"/>
    <x v="3"/>
    <x v="23"/>
    <s v="HR - Vice Chancellor"/>
    <x v="15"/>
    <s v="Computer/Tech Equipment"/>
    <s v="673000"/>
    <m/>
    <m/>
    <n v="0"/>
    <n v="15253.1"/>
    <m/>
    <m/>
    <n v="10000"/>
    <n v="0"/>
    <n v="0"/>
  </r>
  <r>
    <x v="0"/>
    <x v="3"/>
    <x v="3"/>
    <x v="23"/>
    <s v="HR - Vice Chancellor"/>
    <x v="33"/>
    <s v="Furniture"/>
    <s v="673000"/>
    <m/>
    <m/>
    <m/>
    <m/>
    <m/>
    <m/>
    <n v="0"/>
    <n v="0"/>
    <n v="0"/>
  </r>
  <r>
    <x v="0"/>
    <x v="3"/>
    <x v="3"/>
    <x v="23"/>
    <s v="HR - Vice Chancellor"/>
    <x v="38"/>
    <s v="Unrestricted"/>
    <s v="672000"/>
    <m/>
    <m/>
    <n v="0"/>
    <n v="0"/>
    <m/>
    <m/>
    <m/>
    <m/>
    <n v="0"/>
  </r>
  <r>
    <x v="0"/>
    <x v="3"/>
    <x v="3"/>
    <x v="24"/>
    <s v="HR - Director"/>
    <x v="81"/>
    <s v="Physical Examinations/Tests"/>
    <s v="673000"/>
    <m/>
    <m/>
    <m/>
    <m/>
    <n v="0"/>
    <n v="120"/>
    <m/>
    <m/>
    <n v="0"/>
  </r>
  <r>
    <x v="0"/>
    <x v="3"/>
    <x v="3"/>
    <x v="25"/>
    <s v="HR - Risk Mgmt &amp; Safety"/>
    <x v="39"/>
    <s v="Class Non-Instr Overtime"/>
    <s v="677050"/>
    <m/>
    <m/>
    <n v="0"/>
    <n v="199.4"/>
    <m/>
    <m/>
    <n v="0"/>
    <n v="0"/>
    <m/>
  </r>
  <r>
    <x v="0"/>
    <x v="3"/>
    <x v="3"/>
    <x v="25"/>
    <s v="HR - Risk Mgmt &amp; Safety"/>
    <x v="39"/>
    <s v="Class Non-Instr Overtime"/>
    <s v="677050"/>
    <s v="CEQ001"/>
    <m/>
    <m/>
    <m/>
    <m/>
    <m/>
    <n v="0"/>
    <n v="0"/>
    <n v="0"/>
  </r>
  <r>
    <x v="0"/>
    <x v="3"/>
    <x v="3"/>
    <x v="25"/>
    <s v="HR - Risk Mgmt &amp; Safety"/>
    <x v="39"/>
    <s v="Class Non-Instr Overtime"/>
    <s v="677099"/>
    <s v="CEQ001"/>
    <m/>
    <m/>
    <m/>
    <m/>
    <m/>
    <n v="0"/>
    <n v="807.02"/>
    <m/>
  </r>
  <r>
    <x v="0"/>
    <x v="3"/>
    <x v="3"/>
    <x v="25"/>
    <s v="HR - Risk Mgmt &amp; Safety"/>
    <x v="10"/>
    <s v="Non-Admin Non-Instr Prof Expt"/>
    <s v="677050"/>
    <s v="DTL001"/>
    <m/>
    <n v="5000"/>
    <n v="0"/>
    <m/>
    <m/>
    <m/>
    <m/>
    <n v="0"/>
  </r>
  <r>
    <x v="0"/>
    <x v="3"/>
    <x v="3"/>
    <x v="25"/>
    <s v="HR - Risk Mgmt &amp; Safety"/>
    <x v="1"/>
    <s v="Non-Inst Supplies &amp; Materials"/>
    <s v="677050"/>
    <m/>
    <m/>
    <n v="6700"/>
    <n v="11403.27"/>
    <n v="8200"/>
    <n v="8196.9500000000007"/>
    <n v="8200"/>
    <n v="103.22"/>
    <n v="8200"/>
  </r>
  <r>
    <x v="0"/>
    <x v="3"/>
    <x v="3"/>
    <x v="25"/>
    <s v="HR - Risk Mgmt &amp; Safety"/>
    <x v="2"/>
    <s v="Oth Non-Inst Consulting Services"/>
    <s v="677050"/>
    <m/>
    <m/>
    <n v="0"/>
    <n v="17"/>
    <n v="5000"/>
    <n v="4075"/>
    <n v="20000"/>
    <n v="0"/>
    <n v="20000"/>
  </r>
  <r>
    <x v="0"/>
    <x v="3"/>
    <x v="3"/>
    <x v="25"/>
    <s v="HR - Risk Mgmt &amp; Safety"/>
    <x v="3"/>
    <s v="Employee Travel"/>
    <s v="677050"/>
    <m/>
    <m/>
    <n v="0"/>
    <n v="1554.61"/>
    <n v="16250"/>
    <n v="4002.68"/>
    <n v="16250"/>
    <n v="0"/>
    <n v="16250"/>
  </r>
  <r>
    <x v="0"/>
    <x v="3"/>
    <x v="3"/>
    <x v="25"/>
    <s v="HR - Risk Mgmt &amp; Safety"/>
    <x v="5"/>
    <s v="Food/Meetings"/>
    <s v="677050"/>
    <m/>
    <m/>
    <m/>
    <m/>
    <n v="1000"/>
    <n v="0"/>
    <n v="1000"/>
    <n v="0"/>
    <n v="1000"/>
  </r>
  <r>
    <x v="0"/>
    <x v="3"/>
    <x v="3"/>
    <x v="25"/>
    <s v="HR - Risk Mgmt &amp; Safety"/>
    <x v="6"/>
    <s v="Institutional Dues/Memberships"/>
    <s v="677050"/>
    <m/>
    <m/>
    <n v="260"/>
    <n v="195"/>
    <n v="5260"/>
    <n v="1921.42"/>
    <n v="5260"/>
    <n v="0"/>
    <n v="5260"/>
  </r>
  <r>
    <x v="0"/>
    <x v="3"/>
    <x v="3"/>
    <x v="25"/>
    <s v="HR - Risk Mgmt &amp; Safety"/>
    <x v="84"/>
    <s v="Hazardous Waste Disposal"/>
    <s v="677050"/>
    <m/>
    <m/>
    <n v="2000"/>
    <n v="2922.34"/>
    <n v="4250"/>
    <n v="0"/>
    <n v="4250"/>
    <n v="0"/>
    <n v="4250"/>
  </r>
  <r>
    <x v="0"/>
    <x v="3"/>
    <x v="3"/>
    <x v="25"/>
    <s v="HR - Risk Mgmt &amp; Safety"/>
    <x v="7"/>
    <s v="Software Licensing/Maintenance Svcs"/>
    <s v="677050"/>
    <m/>
    <m/>
    <m/>
    <m/>
    <n v="5000"/>
    <n v="5000"/>
    <n v="5500"/>
    <n v="5557.44"/>
    <n v="5500"/>
  </r>
  <r>
    <x v="0"/>
    <x v="3"/>
    <x v="3"/>
    <x v="25"/>
    <s v="HR - Risk Mgmt &amp; Safety"/>
    <x v="42"/>
    <s v="Vehicle Repairs &amp; Maintenance"/>
    <s v="677050"/>
    <m/>
    <m/>
    <n v="0"/>
    <n v="218.87"/>
    <m/>
    <m/>
    <m/>
    <m/>
    <m/>
  </r>
  <r>
    <x v="0"/>
    <x v="3"/>
    <x v="3"/>
    <x v="25"/>
    <s v="HR - Risk Mgmt &amp; Safety"/>
    <x v="30"/>
    <s v="Other Services &amp; Expenses"/>
    <s v="677050"/>
    <m/>
    <m/>
    <n v="21000"/>
    <n v="18848.68"/>
    <n v="21000"/>
    <n v="14463.32"/>
    <n v="21000"/>
    <n v="0"/>
    <n v="21000"/>
  </r>
  <r>
    <x v="0"/>
    <x v="3"/>
    <x v="3"/>
    <x v="25"/>
    <s v="HR - Risk Mgmt &amp; Safety"/>
    <x v="31"/>
    <s v="Prior Periods Adjustments"/>
    <s v="677050"/>
    <m/>
    <m/>
    <n v="0"/>
    <n v="-416.2"/>
    <m/>
    <m/>
    <m/>
    <m/>
    <n v="0"/>
  </r>
  <r>
    <x v="0"/>
    <x v="3"/>
    <x v="3"/>
    <x v="25"/>
    <s v="HR - Risk Mgmt &amp; Safety"/>
    <x v="15"/>
    <s v="Computer/Tech Equipment"/>
    <s v="677050"/>
    <m/>
    <m/>
    <m/>
    <m/>
    <n v="2000"/>
    <n v="0"/>
    <n v="2000"/>
    <n v="0"/>
    <n v="2000"/>
  </r>
  <r>
    <x v="0"/>
    <x v="3"/>
    <x v="3"/>
    <x v="25"/>
    <s v="HR - Risk Mgmt &amp; Safety"/>
    <x v="33"/>
    <s v="Furniture"/>
    <s v="677050"/>
    <m/>
    <m/>
    <m/>
    <m/>
    <n v="0"/>
    <n v="282.39999999999998"/>
    <m/>
    <m/>
    <m/>
  </r>
  <r>
    <x v="0"/>
    <x v="3"/>
    <x v="3"/>
    <x v="26"/>
    <s v="Payroll"/>
    <x v="39"/>
    <s v="Class Non-Instr Overtime"/>
    <s v="673000"/>
    <s v="DTL001"/>
    <m/>
    <n v="5500"/>
    <n v="0"/>
    <m/>
    <m/>
    <m/>
    <m/>
    <m/>
  </r>
  <r>
    <x v="0"/>
    <x v="3"/>
    <x v="3"/>
    <x v="26"/>
    <s v="Payroll"/>
    <x v="39"/>
    <s v="Class Non-Instr Overtime"/>
    <s v="673000"/>
    <m/>
    <m/>
    <n v="0"/>
    <n v="225.67"/>
    <m/>
    <m/>
    <m/>
    <m/>
    <m/>
  </r>
  <r>
    <x v="0"/>
    <x v="3"/>
    <x v="3"/>
    <x v="27"/>
    <s v="Human Resources - BC"/>
    <x v="39"/>
    <s v="Class Non-Instr Overtime"/>
    <s v="673000"/>
    <m/>
    <m/>
    <n v="0"/>
    <n v="101.61"/>
    <n v="0"/>
    <n v="488.18"/>
    <m/>
    <m/>
    <n v="0"/>
  </r>
  <r>
    <x v="0"/>
    <x v="3"/>
    <x v="3"/>
    <x v="27"/>
    <s v="Human Resources - BC"/>
    <x v="17"/>
    <s v="Cls Oth - Temp"/>
    <s v="673000"/>
    <m/>
    <m/>
    <n v="0"/>
    <n v="4420.6099999999997"/>
    <n v="0"/>
    <n v="27107.71"/>
    <n v="0"/>
    <n v="16369.44"/>
    <n v="0"/>
  </r>
  <r>
    <x v="0"/>
    <x v="3"/>
    <x v="3"/>
    <x v="27"/>
    <s v="Human Resources - BC"/>
    <x v="17"/>
    <s v="Cls Oth - Temp"/>
    <s v="673000"/>
    <s v="BTL001"/>
    <m/>
    <n v="0"/>
    <n v="8084.26"/>
    <m/>
    <m/>
    <m/>
    <m/>
    <m/>
  </r>
  <r>
    <x v="0"/>
    <x v="3"/>
    <x v="3"/>
    <x v="28"/>
    <s v="Human Resources - PC"/>
    <x v="39"/>
    <s v="Class Non-Instr Overtime"/>
    <s v="673000"/>
    <s v="PTL001"/>
    <m/>
    <n v="0"/>
    <n v="427.02"/>
    <m/>
    <m/>
    <m/>
    <m/>
    <m/>
  </r>
  <r>
    <x v="0"/>
    <x v="3"/>
    <x v="3"/>
    <x v="28"/>
    <s v="Human Resources - PC"/>
    <x v="1"/>
    <s v="Non-Inst Supplies &amp; Materials"/>
    <s v="673000"/>
    <m/>
    <m/>
    <n v="500"/>
    <n v="91.12"/>
    <n v="500"/>
    <n v="274.27999999999997"/>
    <n v="500"/>
    <n v="0"/>
    <n v="500"/>
  </r>
  <r>
    <x v="0"/>
    <x v="3"/>
    <x v="3"/>
    <x v="28"/>
    <s v="Human Resources - PC"/>
    <x v="3"/>
    <s v="Employee Travel"/>
    <s v="673000"/>
    <m/>
    <m/>
    <n v="400"/>
    <n v="0"/>
    <n v="200"/>
    <n v="0"/>
    <n v="200"/>
    <n v="0"/>
    <n v="200"/>
  </r>
  <r>
    <x v="0"/>
    <x v="3"/>
    <x v="3"/>
    <x v="29"/>
    <s v="Human Resources - CC"/>
    <x v="39"/>
    <s v="Class Non-Instr Overtime"/>
    <s v="673000"/>
    <s v="CTL001"/>
    <s v="CI"/>
    <n v="0"/>
    <n v="223.72"/>
    <m/>
    <m/>
    <m/>
    <m/>
    <m/>
  </r>
  <r>
    <x v="0"/>
    <x v="3"/>
    <x v="3"/>
    <x v="29"/>
    <s v="Human Resources - CC"/>
    <x v="39"/>
    <s v="Class Non-Instr Overtime"/>
    <s v="673000"/>
    <s v="CTL001"/>
    <m/>
    <n v="0"/>
    <n v="212.26"/>
    <m/>
    <m/>
    <m/>
    <m/>
    <m/>
  </r>
  <r>
    <x v="0"/>
    <x v="3"/>
    <x v="3"/>
    <x v="29"/>
    <s v="Human Resources - CC"/>
    <x v="17"/>
    <s v="Cls Oth - Temp"/>
    <s v="673000"/>
    <s v="DTL001"/>
    <m/>
    <m/>
    <m/>
    <n v="0"/>
    <n v="6223.33"/>
    <m/>
    <m/>
    <m/>
  </r>
  <r>
    <x v="0"/>
    <x v="3"/>
    <x v="3"/>
    <x v="29"/>
    <s v="Human Resources - CC"/>
    <x v="1"/>
    <s v="Non-Inst Supplies &amp; Materials"/>
    <s v="673000"/>
    <m/>
    <m/>
    <n v="300"/>
    <n v="0"/>
    <n v="390"/>
    <n v="452.1"/>
    <n v="500"/>
    <n v="86.06"/>
    <n v="500"/>
  </r>
  <r>
    <x v="0"/>
    <x v="3"/>
    <x v="3"/>
    <x v="29"/>
    <s v="Human Resources - CC"/>
    <x v="3"/>
    <s v="Employee Travel"/>
    <s v="673000"/>
    <m/>
    <m/>
    <n v="0"/>
    <n v="64.56"/>
    <n v="200"/>
    <n v="0"/>
    <n v="200"/>
    <n v="0"/>
    <n v="200"/>
  </r>
  <r>
    <x v="0"/>
    <x v="5"/>
    <x v="7"/>
    <x v="30"/>
    <s v="General Counsel"/>
    <x v="0"/>
    <s v="Non-Library/Magazines/Bks/Prdcls"/>
    <s v="660030"/>
    <m/>
    <m/>
    <n v="30000"/>
    <n v="6637.64"/>
    <n v="20000"/>
    <n v="7428.23"/>
    <n v="20000"/>
    <n v="3828.66"/>
    <n v="15000"/>
  </r>
  <r>
    <x v="0"/>
    <x v="5"/>
    <x v="7"/>
    <x v="30"/>
    <s v="General Counsel"/>
    <x v="2"/>
    <s v="Oth Non-Inst Consulting Services"/>
    <s v="660030"/>
    <m/>
    <m/>
    <n v="75000"/>
    <n v="15778.69"/>
    <n v="50000"/>
    <n v="162036.66"/>
    <n v="100000"/>
    <n v="47607.44"/>
    <n v="100000"/>
  </r>
  <r>
    <x v="0"/>
    <x v="5"/>
    <x v="7"/>
    <x v="30"/>
    <s v="General Counsel"/>
    <x v="3"/>
    <s v="Employee Travel"/>
    <s v="660030"/>
    <m/>
    <m/>
    <n v="50000"/>
    <n v="19810.23"/>
    <n v="30000"/>
    <n v="23011.07"/>
    <n v="30000"/>
    <n v="19433.669999999998"/>
    <n v="30000"/>
  </r>
  <r>
    <x v="0"/>
    <x v="5"/>
    <x v="7"/>
    <x v="30"/>
    <s v="General Counsel"/>
    <x v="3"/>
    <s v="Employee Travel"/>
    <s v="660020"/>
    <m/>
    <m/>
    <n v="0"/>
    <n v="362.59"/>
    <m/>
    <m/>
    <m/>
    <m/>
    <m/>
  </r>
  <r>
    <x v="0"/>
    <x v="5"/>
    <x v="7"/>
    <x v="30"/>
    <s v="General Counsel"/>
    <x v="3"/>
    <s v="Employee Travel"/>
    <s v="677050"/>
    <m/>
    <m/>
    <m/>
    <m/>
    <n v="0"/>
    <n v="148"/>
    <m/>
    <m/>
    <m/>
  </r>
  <r>
    <x v="0"/>
    <x v="5"/>
    <x v="7"/>
    <x v="30"/>
    <s v="General Counsel"/>
    <x v="5"/>
    <s v="Food/Meetings"/>
    <s v="660030"/>
    <m/>
    <m/>
    <n v="1000"/>
    <n v="49.89"/>
    <n v="1000"/>
    <n v="0"/>
    <n v="1000"/>
    <n v="0"/>
    <n v="500"/>
  </r>
  <r>
    <x v="0"/>
    <x v="5"/>
    <x v="7"/>
    <x v="30"/>
    <s v="General Counsel"/>
    <x v="6"/>
    <s v="Institutional Dues/Memberships"/>
    <s v="660030"/>
    <m/>
    <m/>
    <n v="10000"/>
    <n v="6725.75"/>
    <n v="9000"/>
    <n v="4464.45"/>
    <n v="9000"/>
    <n v="3025"/>
    <n v="7000"/>
  </r>
  <r>
    <x v="0"/>
    <x v="5"/>
    <x v="7"/>
    <x v="30"/>
    <s v="General Counsel"/>
    <x v="41"/>
    <s v="Insurance Deductibles"/>
    <s v="660030"/>
    <m/>
    <m/>
    <n v="2000"/>
    <n v="0"/>
    <n v="2000"/>
    <n v="0"/>
    <m/>
    <m/>
    <m/>
  </r>
  <r>
    <x v="0"/>
    <x v="5"/>
    <x v="7"/>
    <x v="30"/>
    <s v="General Counsel"/>
    <x v="85"/>
    <s v="Natural Gas/LPG"/>
    <s v="660030"/>
    <m/>
    <m/>
    <n v="0"/>
    <n v="1097.51"/>
    <m/>
    <m/>
    <m/>
    <m/>
    <m/>
  </r>
  <r>
    <x v="0"/>
    <x v="5"/>
    <x v="7"/>
    <x v="30"/>
    <s v="General Counsel"/>
    <x v="7"/>
    <s v="Software Licensing/Maintenance Svcs"/>
    <s v="660030"/>
    <m/>
    <m/>
    <n v="25663.7"/>
    <n v="340"/>
    <n v="2000"/>
    <n v="0"/>
    <n v="2000"/>
    <n v="2404.6999999999998"/>
    <n v="3000"/>
  </r>
  <r>
    <x v="0"/>
    <x v="5"/>
    <x v="7"/>
    <x v="30"/>
    <s v="General Counsel"/>
    <x v="21"/>
    <s v="Attorney Fees - Oth"/>
    <s v="660030"/>
    <m/>
    <m/>
    <n v="227491.32"/>
    <n v="457557.81"/>
    <n v="200000"/>
    <n v="578867.84"/>
    <n v="250000"/>
    <n v="28229.19"/>
    <n v="250000"/>
  </r>
  <r>
    <x v="0"/>
    <x v="5"/>
    <x v="7"/>
    <x v="30"/>
    <s v="General Counsel"/>
    <x v="14"/>
    <s v="General Advertising"/>
    <s v="660030"/>
    <m/>
    <m/>
    <n v="1000"/>
    <n v="288.49"/>
    <n v="500"/>
    <n v="0"/>
    <n v="500"/>
    <n v="0"/>
    <n v="5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2" cacheId="5"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J5" firstHeaderRow="1" firstDataRow="2" firstDataCol="1"/>
  <pivotFields count="17">
    <pivotField compact="0" outline="0" showAll="0">
      <items count="2">
        <item x="0"/>
        <item t="default"/>
      </items>
    </pivotField>
    <pivotField compact="0" outline="0" showAll="0">
      <items count="7">
        <item x="0"/>
        <item x="1"/>
        <item x="2"/>
        <item x="4"/>
        <item x="3"/>
        <item x="5"/>
        <item t="default"/>
      </items>
    </pivotField>
    <pivotField axis="axisCol" compact="0" outline="0" showAll="0">
      <items count="9">
        <item x="2"/>
        <item x="6"/>
        <item x="5"/>
        <item x="1"/>
        <item x="3"/>
        <item x="0"/>
        <item x="4"/>
        <item x="7"/>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s>
  <rowItems count="1">
    <i/>
  </rowItems>
  <colFields count="1">
    <field x="2"/>
  </colFields>
  <colItems count="9">
    <i>
      <x/>
    </i>
    <i>
      <x v="1"/>
    </i>
    <i>
      <x v="2"/>
    </i>
    <i>
      <x v="3"/>
    </i>
    <i>
      <x v="4"/>
    </i>
    <i>
      <x v="5"/>
    </i>
    <i>
      <x v="6"/>
    </i>
    <i>
      <x v="7"/>
    </i>
    <i t="grand">
      <x/>
    </i>
  </colItems>
  <dataFields count="1">
    <dataField name="Sum of 2021 Budget Request" fld="16"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2" cacheId="4"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L6" firstHeaderRow="1" firstDataRow="2" firstDataCol="1"/>
  <pivotFields count="43">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4" outline="0" showAll="0"/>
    <pivotField compact="0" outline="0" showAll="0"/>
    <pivotField compact="0" outline="0" showAll="0"/>
    <pivotField axis="axisRow" compact="0" outline="0" showAll="0">
      <items count="13">
        <item h="1" x="9"/>
        <item h="1" x="1"/>
        <item h="1" x="7"/>
        <item h="1" x="5"/>
        <item x="0"/>
        <item h="1" x="10"/>
        <item h="1" x="11"/>
        <item h="1" x="6"/>
        <item h="1" x="4"/>
        <item h="1" x="2"/>
        <item h="1" x="3"/>
        <item h="1" x="8"/>
        <item t="default"/>
      </items>
    </pivotField>
    <pivotField compact="0" outline="0" showAll="0"/>
    <pivotField axis="axisCol" compact="0" outline="0" showAll="0">
      <items count="12">
        <item x="0"/>
        <item x="1"/>
        <item x="2"/>
        <item x="3"/>
        <item x="4"/>
        <item x="5"/>
        <item x="6"/>
        <item x="7"/>
        <item x="8"/>
        <item x="9"/>
        <item x="10"/>
        <item t="default"/>
      </items>
    </pivotField>
    <pivotField compact="0" outline="0" showAll="0"/>
    <pivotField compact="0" outline="0" showAll="0"/>
    <pivotField compact="0" outline="0" showAll="0"/>
    <pivotField compact="0" outline="0" showAll="0"/>
    <pivotField compact="0" numFmtId="164" outline="0" showAll="0"/>
    <pivotField compact="0" outline="0" showAll="0"/>
    <pivotField compact="0" numFmtId="164" outline="0" showAll="0"/>
    <pivotField compact="0" numFmtId="44" outline="0" showAll="0"/>
    <pivotField dataField="1" compact="0" numFmtId="164" outline="0" showAll="0"/>
    <pivotField compact="0" outline="0" showAll="0"/>
    <pivotField compact="0" outline="0" showAll="0"/>
    <pivotField compact="0" outline="0" showAll="0"/>
    <pivotField compact="0" numFmtId="40" outline="0" showAll="0"/>
    <pivotField compact="0" outline="0" showAll="0"/>
    <pivotField compact="0" numFmtId="40" outline="0" showAll="0"/>
    <pivotField compact="0" outline="0" showAll="0"/>
    <pivotField compact="0" numFmtId="40" outline="0" showAll="0"/>
    <pivotField compact="0" numFmtId="40" outline="0" showAll="0"/>
    <pivotField compact="0" outline="0" showAll="0"/>
    <pivotField compact="0" numFmtId="40" outline="0" showAll="0"/>
    <pivotField compact="0" numFmtId="4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1"/>
  </rowFields>
  <rowItems count="2">
    <i>
      <x v="4"/>
    </i>
    <i t="grand">
      <x/>
    </i>
  </rowItems>
  <colFields count="1">
    <field x="13"/>
  </colFields>
  <colItems count="11">
    <i>
      <x/>
    </i>
    <i>
      <x v="1"/>
    </i>
    <i>
      <x v="2"/>
    </i>
    <i>
      <x v="3"/>
    </i>
    <i>
      <x v="4"/>
    </i>
    <i>
      <x v="5"/>
    </i>
    <i>
      <x v="6"/>
    </i>
    <i>
      <x v="8"/>
    </i>
    <i>
      <x v="9"/>
    </i>
    <i>
      <x v="10"/>
    </i>
    <i t="grand">
      <x/>
    </i>
  </colItems>
  <dataFields count="1">
    <dataField name="Sum of Total Compensation by FOAPAL" fld="2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L6" firstHeaderRow="1" firstDataRow="2" firstDataCol="1" rowPageCount="1" colPageCount="1"/>
  <pivotFields count="38">
    <pivotField showAll="0"/>
    <pivotField showAll="0"/>
    <pivotField showAll="0"/>
    <pivotField showAll="0"/>
    <pivotField showAll="0"/>
    <pivotField showAll="0"/>
    <pivotField showAll="0"/>
    <pivotField showAll="0"/>
    <pivotField numFmtId="164" showAll="0"/>
    <pivotField showAll="0"/>
    <pivotField showAll="0"/>
    <pivotField axis="axisPage" showAll="0">
      <items count="13">
        <item x="6"/>
        <item x="5"/>
        <item x="7"/>
        <item x="2"/>
        <item x="1"/>
        <item x="3"/>
        <item x="4"/>
        <item x="9"/>
        <item x="0"/>
        <item x="11"/>
        <item x="10"/>
        <item x="8"/>
        <item t="default"/>
      </items>
    </pivotField>
    <pivotField showAll="0"/>
    <pivotField axis="axisCol" showAll="0">
      <items count="12">
        <item x="4"/>
        <item x="0"/>
        <item x="3"/>
        <item x="2"/>
        <item x="1"/>
        <item x="6"/>
        <item x="7"/>
        <item x="5"/>
        <item x="8"/>
        <item x="10"/>
        <item x="9"/>
        <item t="default"/>
      </items>
    </pivotField>
    <pivotField showAll="0"/>
    <pivotField showAll="0"/>
    <pivotField showAll="0"/>
    <pivotField showAll="0"/>
    <pivotField numFmtId="164" showAll="0"/>
    <pivotField showAll="0"/>
    <pivotField numFmtId="164" showAll="0"/>
    <pivotField numFmtId="44" showAll="0"/>
    <pivotField numFmtId="164" showAll="0"/>
    <pivotField showAll="0"/>
    <pivotField showAll="0"/>
    <pivotField showAll="0"/>
    <pivotField showAll="0"/>
    <pivotField showAll="0"/>
    <pivotField numFmtId="40" showAll="0"/>
    <pivotField showAll="0"/>
    <pivotField numFmtId="40" showAll="0"/>
    <pivotField numFmtId="40" showAll="0"/>
    <pivotField showAll="0"/>
    <pivotField numFmtId="40" showAll="0"/>
    <pivotField numFmtId="40" showAll="0"/>
    <pivotField dataField="1" showAll="0"/>
    <pivotField showAll="0"/>
    <pivotField dataField="1" showAll="0"/>
  </pivotFields>
  <rowFields count="1">
    <field x="-2"/>
  </rowFields>
  <rowItems count="2">
    <i>
      <x/>
    </i>
    <i i="1">
      <x v="1"/>
    </i>
  </rowItems>
  <colFields count="1">
    <field x="13"/>
  </colFields>
  <colItems count="11">
    <i>
      <x/>
    </i>
    <i>
      <x v="1"/>
    </i>
    <i>
      <x v="2"/>
    </i>
    <i>
      <x v="3"/>
    </i>
    <i>
      <x v="4"/>
    </i>
    <i>
      <x v="5"/>
    </i>
    <i>
      <x v="6"/>
    </i>
    <i>
      <x v="8"/>
    </i>
    <i>
      <x v="9"/>
    </i>
    <i>
      <x v="10"/>
    </i>
    <i t="grand">
      <x/>
    </i>
  </colItems>
  <pageFields count="1">
    <pageField fld="11" item="4" hier="-1"/>
  </pageFields>
  <dataFields count="2">
    <dataField name="Sum of STRS - 930" fld="35" baseField="0" baseItem="0"/>
    <dataField name="Sum of PERS - 999" fld="37" baseField="0" baseItem="0"/>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8" cacheId="3"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C15" firstHeaderRow="2" firstDataRow="2" firstDataCol="2"/>
  <pivotFields count="39">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1">
        <item h="1" x="6"/>
        <item h="1" x="3"/>
        <item h="1" x="7"/>
        <item h="1" x="2"/>
        <item x="1"/>
        <item h="1" x="4"/>
        <item h="1" x="5"/>
        <item h="1" x="8"/>
        <item h="1" x="0"/>
        <item h="1" x="10"/>
        <item h="1" x="9"/>
      </items>
    </pivotField>
    <pivotField compact="0" outline="0" showAll="0"/>
    <pivotField axis="axisRow" compact="0" outline="0" showAll="0">
      <items count="12">
        <item x="5"/>
        <item x="0"/>
        <item x="4"/>
        <item x="3"/>
        <item x="2"/>
        <item x="7"/>
        <item x="10"/>
        <item x="6"/>
        <item x="1"/>
        <item x="8"/>
        <item x="9"/>
        <item t="default"/>
      </items>
    </pivotField>
    <pivotField compact="0" outline="0" showAll="0"/>
    <pivotField compact="0" outline="0" showAll="0"/>
    <pivotField compact="0" outline="0" showAll="0"/>
    <pivotField compact="0" outline="0" showAll="0"/>
    <pivotField compact="0" numFmtId="164" outline="0" showAll="0"/>
    <pivotField compact="0" outline="0" showAll="0"/>
    <pivotField compact="0" numFmtId="44" outline="0" showAll="0"/>
    <pivotField compact="0" numFmtId="44" outline="0" showAll="0"/>
    <pivotField compact="0" numFmtId="44" outline="0" showAll="0"/>
    <pivotField compact="0" outline="0" showAll="0"/>
    <pivotField compact="0" outline="0" showAll="0"/>
    <pivotField dataField="1" compact="0" outline="0" showAll="0"/>
    <pivotField compact="0" outline="0" showAll="0"/>
    <pivotField compact="0" outline="0" showAll="0"/>
    <pivotField compact="0" numFmtId="44" outline="0" showAll="0"/>
    <pivotField compact="0" outline="0" showAll="0"/>
    <pivotField compact="0" numFmtId="44" outline="0" showAll="0"/>
    <pivotField compact="0" numFmtId="44" outline="0" showAll="0"/>
    <pivotField compact="0" outline="0" showAll="0"/>
    <pivotField compact="0" numFmtId="44" outline="0" showAll="0"/>
    <pivotField compact="0" numFmtId="44" outline="0" showAll="0"/>
    <pivotField compact="0" outline="0" showAll="0"/>
    <pivotField compact="0" outline="0" showAll="0"/>
    <pivotField compact="0" outline="0" showAll="0"/>
    <pivotField compact="0" outline="0" showAll="0"/>
  </pivotFields>
  <rowFields count="2">
    <field x="11"/>
    <field x="13"/>
  </rowFields>
  <rowItems count="11">
    <i>
      <x v="4"/>
      <x/>
    </i>
    <i r="1">
      <x v="1"/>
    </i>
    <i r="1">
      <x v="2"/>
    </i>
    <i r="1">
      <x v="3"/>
    </i>
    <i r="1">
      <x v="4"/>
    </i>
    <i r="1">
      <x v="5"/>
    </i>
    <i r="1">
      <x v="6"/>
    </i>
    <i r="1">
      <x v="8"/>
    </i>
    <i r="1">
      <x v="9"/>
    </i>
    <i r="1">
      <x v="10"/>
    </i>
    <i t="grand">
      <x/>
    </i>
  </rowItems>
  <colItems count="1">
    <i/>
  </colItems>
  <dataFields count="1">
    <dataField name="Sum of Health - 331" fld="25" baseField="1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9" cacheId="3"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H3:J16" firstHeaderRow="2" firstDataRow="2" firstDataCol="2"/>
  <pivotFields count="39">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2">
        <item h="1" x="6"/>
        <item h="1" x="3"/>
        <item h="1" x="7"/>
        <item h="1" x="2"/>
        <item x="1"/>
        <item h="1" x="4"/>
        <item h="1" x="5"/>
        <item h="1" x="8"/>
        <item h="1" x="0"/>
        <item h="1" x="10"/>
        <item h="1" x="9"/>
        <item t="default"/>
      </items>
    </pivotField>
    <pivotField compact="0" outline="0" showAll="0"/>
    <pivotField axis="axisRow" compact="0" outline="0" showAll="0">
      <items count="12">
        <item x="5"/>
        <item x="0"/>
        <item x="4"/>
        <item x="3"/>
        <item x="2"/>
        <item x="7"/>
        <item x="10"/>
        <item x="6"/>
        <item x="1"/>
        <item x="8"/>
        <item x="9"/>
        <item t="default"/>
      </items>
    </pivotField>
    <pivotField compact="0" outline="0" showAll="0"/>
    <pivotField compact="0" outline="0" showAll="0"/>
    <pivotField compact="0" outline="0" showAll="0"/>
    <pivotField compact="0" outline="0" showAll="0"/>
    <pivotField compact="0" numFmtId="164" outline="0" showAll="0"/>
    <pivotField compact="0" outline="0" showAll="0"/>
    <pivotField compact="0" numFmtId="44" outline="0" showAll="0"/>
    <pivotField compact="0" numFmtId="44" outline="0" showAll="0"/>
    <pivotField compact="0" numFmtId="44" outline="0" showAll="0"/>
    <pivotField compact="0" outline="0" showAll="0"/>
    <pivotField compact="0" outline="0" showAll="0"/>
    <pivotField compact="0" outline="0" showAll="0"/>
    <pivotField dataField="1" compact="0" outline="0" showAll="0"/>
    <pivotField compact="0" outline="0" showAll="0"/>
    <pivotField compact="0" numFmtId="44" outline="0" showAll="0"/>
    <pivotField compact="0" outline="0" showAll="0"/>
    <pivotField compact="0" numFmtId="44" outline="0" showAll="0"/>
    <pivotField compact="0" numFmtId="44" outline="0" showAll="0"/>
    <pivotField compact="0" outline="0" showAll="0"/>
    <pivotField compact="0" numFmtId="44" outline="0" showAll="0"/>
    <pivotField compact="0" numFmtId="44" outline="0" showAll="0"/>
    <pivotField compact="0" outline="0" showAll="0"/>
    <pivotField compact="0" outline="0" showAll="0"/>
    <pivotField compact="0" outline="0" showAll="0"/>
    <pivotField compact="0" outline="0" showAll="0"/>
  </pivotFields>
  <rowFields count="2">
    <field x="11"/>
    <field x="13"/>
  </rowFields>
  <rowItems count="12">
    <i>
      <x v="4"/>
      <x/>
    </i>
    <i r="1">
      <x v="1"/>
    </i>
    <i r="1">
      <x v="2"/>
    </i>
    <i r="1">
      <x v="3"/>
    </i>
    <i r="1">
      <x v="4"/>
    </i>
    <i r="1">
      <x v="5"/>
    </i>
    <i r="1">
      <x v="6"/>
    </i>
    <i r="1">
      <x v="8"/>
    </i>
    <i r="1">
      <x v="9"/>
    </i>
    <i r="1">
      <x v="10"/>
    </i>
    <i t="default">
      <x v="4"/>
    </i>
    <i t="grand">
      <x/>
    </i>
  </rowItems>
  <colItems count="1">
    <i/>
  </colItems>
  <dataFields count="1">
    <dataField name="Sum of Dental - 493" fld="26" baseField="1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C15" firstHeaderRow="2" firstDataRow="2" firstDataCol="2"/>
  <pivotFields count="39">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1">
        <item h="1" x="6"/>
        <item h="1" x="3"/>
        <item h="1" x="7"/>
        <item h="1" x="2"/>
        <item x="1"/>
        <item h="1" x="4"/>
        <item h="1" x="5"/>
        <item h="1" x="8"/>
        <item h="1" x="0"/>
        <item h="1" x="10"/>
        <item h="1" x="9"/>
      </items>
    </pivotField>
    <pivotField compact="0" outline="0" showAll="0"/>
    <pivotField axis="axisRow" compact="0" outline="0" showAll="0">
      <items count="12">
        <item x="5"/>
        <item x="0"/>
        <item x="4"/>
        <item x="3"/>
        <item x="2"/>
        <item x="7"/>
        <item x="10"/>
        <item x="6"/>
        <item x="1"/>
        <item x="8"/>
        <item x="9"/>
        <item t="default"/>
      </items>
    </pivotField>
    <pivotField compact="0" outline="0" showAll="0"/>
    <pivotField compact="0" outline="0" showAll="0"/>
    <pivotField compact="0" outline="0" showAll="0"/>
    <pivotField compact="0" outline="0" showAll="0"/>
    <pivotField compact="0" numFmtId="164" outline="0" showAll="0"/>
    <pivotField compact="0" outline="0" showAll="0"/>
    <pivotField compact="0" numFmtId="44" outline="0" showAll="0"/>
    <pivotField compact="0" numFmtId="44" outline="0" showAll="0"/>
    <pivotField compact="0" numFmtId="44" outline="0" showAll="0"/>
    <pivotField compact="0" outline="0" showAll="0"/>
    <pivotField compact="0" outline="0" showAll="0"/>
    <pivotField compact="0" outline="0" showAll="0"/>
    <pivotField compact="0" outline="0" showAll="0"/>
    <pivotField compact="0" outline="0" showAll="0"/>
    <pivotField compact="0" numFmtId="44" outline="0" showAll="0"/>
    <pivotField compact="0" outline="0" showAll="0"/>
    <pivotField compact="0" numFmtId="44" outline="0" showAll="0"/>
    <pivotField dataField="1" compact="0" numFmtId="44" outline="0" showAll="0"/>
    <pivotField compact="0" outline="0" showAll="0"/>
    <pivotField compact="0" numFmtId="44" outline="0" showAll="0"/>
    <pivotField compact="0" numFmtId="44" outline="0" showAll="0"/>
    <pivotField compact="0" outline="0" showAll="0"/>
    <pivotField compact="0" outline="0" showAll="0"/>
    <pivotField compact="0" outline="0" showAll="0"/>
    <pivotField compact="0" outline="0" showAll="0"/>
  </pivotFields>
  <rowFields count="2">
    <field x="11"/>
    <field x="13"/>
  </rowFields>
  <rowItems count="11">
    <i>
      <x v="4"/>
      <x/>
    </i>
    <i r="1">
      <x v="1"/>
    </i>
    <i r="1">
      <x v="2"/>
    </i>
    <i r="1">
      <x v="3"/>
    </i>
    <i r="1">
      <x v="4"/>
    </i>
    <i r="1">
      <x v="5"/>
    </i>
    <i r="1">
      <x v="6"/>
    </i>
    <i r="1">
      <x v="8"/>
    </i>
    <i r="1">
      <x v="9"/>
    </i>
    <i r="1">
      <x v="10"/>
    </i>
    <i t="grand">
      <x/>
    </i>
  </rowItems>
  <colItems count="1">
    <i/>
  </colItems>
  <dataFields count="1">
    <dataField name="Sum of W/C - 912"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L5" firstHeaderRow="1" firstDataRow="2" firstDataCol="1" rowPageCount="1" colPageCount="1"/>
  <pivotFields count="38">
    <pivotField showAll="0"/>
    <pivotField showAll="0"/>
    <pivotField showAll="0"/>
    <pivotField showAll="0"/>
    <pivotField showAll="0"/>
    <pivotField showAll="0"/>
    <pivotField showAll="0"/>
    <pivotField showAll="0"/>
    <pivotField numFmtId="164" showAll="0"/>
    <pivotField showAll="0"/>
    <pivotField showAll="0"/>
    <pivotField axis="axisPage" showAll="0">
      <items count="13">
        <item x="6"/>
        <item x="5"/>
        <item x="7"/>
        <item x="2"/>
        <item x="1"/>
        <item x="3"/>
        <item x="4"/>
        <item x="9"/>
        <item x="0"/>
        <item x="11"/>
        <item x="10"/>
        <item x="8"/>
        <item t="default"/>
      </items>
    </pivotField>
    <pivotField showAll="0"/>
    <pivotField axis="axisCol" showAll="0">
      <items count="12">
        <item x="4"/>
        <item x="0"/>
        <item x="3"/>
        <item x="2"/>
        <item x="1"/>
        <item x="6"/>
        <item x="7"/>
        <item x="5"/>
        <item x="8"/>
        <item x="10"/>
        <item x="9"/>
        <item t="default"/>
      </items>
    </pivotField>
    <pivotField showAll="0"/>
    <pivotField showAll="0"/>
    <pivotField showAll="0"/>
    <pivotField showAll="0"/>
    <pivotField numFmtId="164" showAll="0"/>
    <pivotField showAll="0"/>
    <pivotField numFmtId="164" showAll="0"/>
    <pivotField numFmtId="44" showAll="0"/>
    <pivotField dataField="1" numFmtId="164" showAll="0"/>
    <pivotField showAll="0"/>
    <pivotField showAll="0"/>
    <pivotField showAll="0"/>
    <pivotField showAll="0"/>
    <pivotField showAll="0"/>
    <pivotField numFmtId="40" showAll="0"/>
    <pivotField showAll="0"/>
    <pivotField numFmtId="40" showAll="0"/>
    <pivotField numFmtId="40" showAll="0"/>
    <pivotField showAll="0"/>
    <pivotField numFmtId="40" showAll="0"/>
    <pivotField numFmtId="40" showAll="0"/>
    <pivotField showAll="0"/>
    <pivotField showAll="0"/>
    <pivotField showAll="0"/>
  </pivotFields>
  <rowItems count="1">
    <i/>
  </rowItems>
  <colFields count="1">
    <field x="13"/>
  </colFields>
  <colItems count="11">
    <i>
      <x/>
    </i>
    <i>
      <x v="1"/>
    </i>
    <i>
      <x v="2"/>
    </i>
    <i>
      <x v="3"/>
    </i>
    <i>
      <x v="4"/>
    </i>
    <i>
      <x v="5"/>
    </i>
    <i>
      <x v="6"/>
    </i>
    <i>
      <x v="8"/>
    </i>
    <i>
      <x v="9"/>
    </i>
    <i>
      <x v="10"/>
    </i>
    <i t="grand">
      <x/>
    </i>
  </colItems>
  <pageFields count="1">
    <pageField fld="11" item="4" hier="-1"/>
  </pageFields>
  <dataFields count="1">
    <dataField name="Sum of Total Compensation by FOAPAL" fld="22" baseField="0" baseItem="0" numFmtId="38"/>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H200" firstHeaderRow="1" firstDataRow="2" firstDataCol="3"/>
  <pivotFields count="17">
    <pivotField compact="0" outline="0" showAll="0"/>
    <pivotField compact="0" outline="0" showAll="0"/>
    <pivotField axis="axisRow" compact="0" outline="0" showAll="0">
      <items count="9">
        <item x="2"/>
        <item x="6"/>
        <item x="5"/>
        <item x="1"/>
        <item x="3"/>
        <item x="0"/>
        <item x="4"/>
        <item x="7"/>
        <item t="default"/>
      </items>
    </pivotField>
    <pivotField compact="0" outline="0" showAll="0"/>
    <pivotField compact="0" outline="0" showAll="0"/>
    <pivotField axis="axisRow" compact="0" outline="0" showAll="0" defaultSubtotal="0">
      <items count="86">
        <item x="66"/>
        <item x="45"/>
        <item x="16"/>
        <item x="39"/>
        <item x="10"/>
        <item x="17"/>
        <item x="0"/>
        <item x="11"/>
        <item x="57"/>
        <item x="1"/>
        <item x="40"/>
        <item x="70"/>
        <item x="49"/>
        <item x="78"/>
        <item x="2"/>
        <item x="69"/>
        <item x="12"/>
        <item x="67"/>
        <item x="3"/>
        <item x="18"/>
        <item x="4"/>
        <item x="5"/>
        <item x="6"/>
        <item x="51"/>
        <item x="52"/>
        <item x="41"/>
        <item x="85"/>
        <item x="71"/>
        <item x="72"/>
        <item x="73"/>
        <item x="84"/>
        <item x="46"/>
        <item x="63"/>
        <item x="64"/>
        <item x="74"/>
        <item x="47"/>
        <item x="61"/>
        <item x="75"/>
        <item x="7"/>
        <item x="58"/>
        <item x="13"/>
        <item x="76"/>
        <item x="19"/>
        <item x="42"/>
        <item x="59"/>
        <item x="62"/>
        <item x="43"/>
        <item x="20"/>
        <item x="53"/>
        <item x="79"/>
        <item x="21"/>
        <item x="50"/>
        <item x="22"/>
        <item x="23"/>
        <item x="80"/>
        <item x="81"/>
        <item x="24"/>
        <item x="25"/>
        <item x="26"/>
        <item x="27"/>
        <item x="28"/>
        <item x="82"/>
        <item x="14"/>
        <item x="68"/>
        <item x="60"/>
        <item x="48"/>
        <item x="29"/>
        <item x="30"/>
        <item x="83"/>
        <item x="31"/>
        <item x="32"/>
        <item x="77"/>
        <item x="65"/>
        <item x="8"/>
        <item x="15"/>
        <item x="44"/>
        <item x="33"/>
        <item x="34"/>
        <item x="35"/>
        <item x="36"/>
        <item x="54"/>
        <item x="55"/>
        <item x="9"/>
        <item h="1" x="37"/>
        <item x="56"/>
        <item h="1" x="38"/>
      </items>
    </pivotField>
    <pivotField axis="axisRow" compact="0" outline="0" showAll="0">
      <items count="85">
        <item x="4"/>
        <item x="64"/>
        <item x="55"/>
        <item x="51"/>
        <item x="21"/>
        <item x="42"/>
        <item x="27"/>
        <item x="25"/>
        <item x="19"/>
        <item x="63"/>
        <item x="46"/>
        <item x="37"/>
        <item x="43"/>
        <item x="17"/>
        <item x="47"/>
        <item x="28"/>
        <item x="58"/>
        <item x="49"/>
        <item x="57"/>
        <item x="15"/>
        <item x="8"/>
        <item x="67"/>
        <item x="76"/>
        <item x="26"/>
        <item x="62"/>
        <item x="53"/>
        <item x="52"/>
        <item x="71"/>
        <item x="3"/>
        <item x="18"/>
        <item x="13"/>
        <item x="78"/>
        <item x="5"/>
        <item x="68"/>
        <item x="33"/>
        <item x="14"/>
        <item x="74"/>
        <item x="82"/>
        <item x="32"/>
        <item x="11"/>
        <item x="6"/>
        <item x="39"/>
        <item x="80"/>
        <item x="54"/>
        <item x="35"/>
        <item x="9"/>
        <item x="56"/>
        <item x="48"/>
        <item x="69"/>
        <item x="38"/>
        <item x="83"/>
        <item x="10"/>
        <item x="12"/>
        <item x="16"/>
        <item x="1"/>
        <item x="0"/>
        <item x="73"/>
        <item x="60"/>
        <item x="2"/>
        <item x="34"/>
        <item x="20"/>
        <item x="41"/>
        <item x="23"/>
        <item x="30"/>
        <item x="72"/>
        <item x="44"/>
        <item x="79"/>
        <item x="24"/>
        <item x="66"/>
        <item x="31"/>
        <item x="59"/>
        <item x="81"/>
        <item x="22"/>
        <item x="45"/>
        <item x="75"/>
        <item x="7"/>
        <item x="50"/>
        <item x="65"/>
        <item x="29"/>
        <item x="61"/>
        <item x="77"/>
        <item x="36"/>
        <item x="40"/>
        <item x="70"/>
        <item t="default"/>
      </items>
    </pivotField>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pivotField dataField="1" compact="0" outline="0" showAll="0"/>
    <pivotField dataField="1" compact="0" outline="0" showAll="0"/>
  </pivotFields>
  <rowFields count="3">
    <field x="2"/>
    <field x="5"/>
    <field x="6"/>
  </rowFields>
  <rowItems count="196">
    <i>
      <x/>
      <x v="1"/>
      <x v="12"/>
    </i>
    <i r="1">
      <x v="2"/>
      <x v="53"/>
    </i>
    <i r="1">
      <x v="3"/>
      <x v="11"/>
    </i>
    <i r="1">
      <x v="5"/>
      <x v="13"/>
    </i>
    <i r="1">
      <x v="6"/>
      <x v="55"/>
    </i>
    <i r="1">
      <x v="7"/>
      <x v="39"/>
    </i>
    <i r="1">
      <x v="9"/>
      <x v="54"/>
    </i>
    <i r="1">
      <x v="10"/>
      <x v="49"/>
    </i>
    <i r="1">
      <x v="12"/>
      <x v="14"/>
    </i>
    <i r="1">
      <x v="14"/>
      <x v="58"/>
    </i>
    <i r="1">
      <x v="18"/>
      <x v="28"/>
    </i>
    <i r="1">
      <x v="19"/>
      <x v="29"/>
    </i>
    <i r="1">
      <x v="21"/>
      <x v="32"/>
    </i>
    <i r="1">
      <x v="22"/>
      <x v="40"/>
    </i>
    <i r="1">
      <x v="23"/>
      <x v="17"/>
    </i>
    <i r="1">
      <x v="24"/>
      <x v="76"/>
    </i>
    <i r="1">
      <x v="25"/>
      <x v="41"/>
    </i>
    <i r="1">
      <x v="31"/>
      <x v="65"/>
    </i>
    <i r="1">
      <x v="35"/>
      <x v="73"/>
    </i>
    <i r="1">
      <x v="38"/>
      <x v="75"/>
    </i>
    <i r="1">
      <x v="42"/>
      <x v="8"/>
    </i>
    <i r="1">
      <x v="43"/>
      <x v="82"/>
    </i>
    <i r="1">
      <x v="46"/>
      <x v="61"/>
    </i>
    <i r="1">
      <x v="47"/>
      <x v="60"/>
    </i>
    <i r="1">
      <x v="48"/>
      <x v="3"/>
    </i>
    <i r="1">
      <x v="50"/>
      <x v="4"/>
    </i>
    <i r="1">
      <x v="51"/>
      <x v="47"/>
    </i>
    <i r="1">
      <x v="52"/>
      <x v="72"/>
    </i>
    <i r="1">
      <x v="53"/>
      <x v="62"/>
    </i>
    <i r="1">
      <x v="56"/>
      <x v="67"/>
    </i>
    <i r="1">
      <x v="57"/>
      <x v="7"/>
    </i>
    <i r="1">
      <x v="58"/>
      <x v="23"/>
    </i>
    <i r="1">
      <x v="59"/>
      <x v="6"/>
    </i>
    <i r="1">
      <x v="60"/>
      <x v="15"/>
    </i>
    <i r="1">
      <x v="62"/>
      <x v="35"/>
    </i>
    <i r="1">
      <x v="65"/>
      <x v="10"/>
    </i>
    <i r="1">
      <x v="66"/>
      <x v="78"/>
    </i>
    <i r="1">
      <x v="67"/>
      <x v="63"/>
    </i>
    <i r="1">
      <x v="69"/>
      <x v="69"/>
    </i>
    <i r="1">
      <x v="70"/>
      <x v="38"/>
    </i>
    <i r="1">
      <x v="73"/>
      <x v="20"/>
    </i>
    <i r="1">
      <x v="75"/>
      <x v="5"/>
    </i>
    <i r="1">
      <x v="76"/>
      <x v="34"/>
    </i>
    <i r="1">
      <x v="77"/>
      <x v="34"/>
    </i>
    <i r="1">
      <x v="78"/>
      <x v="59"/>
    </i>
    <i r="1">
      <x v="79"/>
      <x v="59"/>
    </i>
    <i r="1">
      <x v="80"/>
      <x v="26"/>
    </i>
    <i r="1">
      <x v="81"/>
      <x v="25"/>
    </i>
    <i r="1">
      <x v="84"/>
      <x v="43"/>
    </i>
    <i t="default">
      <x/>
    </i>
    <i>
      <x v="1"/>
      <x v="5"/>
      <x v="13"/>
    </i>
    <i r="1">
      <x v="9"/>
      <x v="54"/>
    </i>
    <i r="1">
      <x v="13"/>
      <x v="22"/>
    </i>
    <i r="1">
      <x v="14"/>
      <x v="58"/>
    </i>
    <i r="1">
      <x v="18"/>
      <x v="28"/>
    </i>
    <i r="1">
      <x v="22"/>
      <x v="40"/>
    </i>
    <i r="1">
      <x v="38"/>
      <x v="75"/>
    </i>
    <i r="1">
      <x v="49"/>
      <x v="80"/>
    </i>
    <i t="default">
      <x v="1"/>
    </i>
    <i>
      <x v="2"/>
      <x v="3"/>
      <x v="11"/>
    </i>
    <i r="1">
      <x v="5"/>
      <x v="13"/>
    </i>
    <i r="1">
      <x v="6"/>
      <x v="55"/>
    </i>
    <i r="1">
      <x v="9"/>
      <x v="54"/>
    </i>
    <i r="1">
      <x v="11"/>
      <x v="33"/>
    </i>
    <i r="1">
      <x v="14"/>
      <x v="58"/>
    </i>
    <i r="1">
      <x v="18"/>
      <x v="28"/>
    </i>
    <i r="1">
      <x v="20"/>
      <x/>
    </i>
    <i r="1">
      <x v="21"/>
      <x v="32"/>
    </i>
    <i r="1">
      <x v="27"/>
      <x v="48"/>
    </i>
    <i r="1">
      <x v="28"/>
      <x v="83"/>
    </i>
    <i r="1">
      <x v="29"/>
      <x v="27"/>
    </i>
    <i r="1">
      <x v="31"/>
      <x v="65"/>
    </i>
    <i r="1">
      <x v="34"/>
      <x v="64"/>
    </i>
    <i r="1">
      <x v="35"/>
      <x v="73"/>
    </i>
    <i r="1">
      <x v="37"/>
      <x v="56"/>
    </i>
    <i r="1">
      <x v="38"/>
      <x v="75"/>
    </i>
    <i r="1">
      <x v="40"/>
      <x v="30"/>
    </i>
    <i r="1">
      <x v="41"/>
      <x v="36"/>
    </i>
    <i r="1">
      <x v="42"/>
      <x v="8"/>
    </i>
    <i r="1">
      <x v="43"/>
      <x v="82"/>
    </i>
    <i r="1">
      <x v="45"/>
      <x v="57"/>
    </i>
    <i r="1">
      <x v="56"/>
      <x v="67"/>
    </i>
    <i r="1">
      <x v="63"/>
      <x v="68"/>
    </i>
    <i r="1">
      <x v="66"/>
      <x v="78"/>
    </i>
    <i r="1">
      <x v="67"/>
      <x v="63"/>
    </i>
    <i r="1">
      <x v="70"/>
      <x v="38"/>
    </i>
    <i r="1">
      <x v="71"/>
      <x v="74"/>
    </i>
    <i r="1">
      <x v="73"/>
      <x v="20"/>
    </i>
    <i r="1">
      <x v="74"/>
      <x v="19"/>
    </i>
    <i r="1">
      <x v="76"/>
      <x v="34"/>
    </i>
    <i r="1">
      <x v="78"/>
      <x v="59"/>
    </i>
    <i t="default">
      <x v="2"/>
    </i>
    <i>
      <x v="3"/>
      <x/>
      <x v="1"/>
    </i>
    <i r="1">
      <x v="4"/>
      <x v="51"/>
    </i>
    <i r="1">
      <x v="6"/>
      <x v="55"/>
    </i>
    <i r="1">
      <x v="7"/>
      <x v="39"/>
    </i>
    <i r="1">
      <x v="9"/>
      <x v="54"/>
    </i>
    <i r="1">
      <x v="14"/>
      <x v="58"/>
    </i>
    <i r="1">
      <x v="15"/>
      <x v="21"/>
    </i>
    <i r="1">
      <x v="16"/>
      <x v="52"/>
    </i>
    <i r="1">
      <x v="17"/>
      <x v="77"/>
    </i>
    <i r="1">
      <x v="18"/>
      <x v="28"/>
    </i>
    <i r="1">
      <x v="21"/>
      <x v="32"/>
    </i>
    <i r="1">
      <x v="22"/>
      <x v="40"/>
    </i>
    <i r="1">
      <x v="38"/>
      <x v="75"/>
    </i>
    <i r="1">
      <x v="40"/>
      <x v="30"/>
    </i>
    <i r="1">
      <x v="53"/>
      <x v="62"/>
    </i>
    <i r="1">
      <x v="62"/>
      <x v="35"/>
    </i>
    <i r="1">
      <x v="63"/>
      <x v="68"/>
    </i>
    <i r="1">
      <x v="73"/>
      <x v="20"/>
    </i>
    <i r="1">
      <x v="74"/>
      <x v="19"/>
    </i>
    <i t="default">
      <x v="3"/>
    </i>
    <i>
      <x v="4"/>
      <x/>
      <x v="1"/>
    </i>
    <i r="1">
      <x v="2"/>
      <x v="53"/>
    </i>
    <i r="1">
      <x v="3"/>
      <x v="11"/>
    </i>
    <i r="1">
      <x v="4"/>
      <x v="51"/>
    </i>
    <i r="1">
      <x v="5"/>
      <x v="13"/>
    </i>
    <i r="1">
      <x v="8"/>
      <x v="2"/>
    </i>
    <i r="1">
      <x v="9"/>
      <x v="54"/>
    </i>
    <i r="1">
      <x v="14"/>
      <x v="58"/>
    </i>
    <i r="1">
      <x v="16"/>
      <x v="52"/>
    </i>
    <i r="1">
      <x v="18"/>
      <x v="28"/>
    </i>
    <i r="1">
      <x v="19"/>
      <x v="29"/>
    </i>
    <i r="1">
      <x v="21"/>
      <x v="32"/>
    </i>
    <i r="1">
      <x v="22"/>
      <x v="40"/>
    </i>
    <i r="1">
      <x v="29"/>
      <x v="27"/>
    </i>
    <i r="1">
      <x v="30"/>
      <x v="37"/>
    </i>
    <i r="1">
      <x v="38"/>
      <x v="75"/>
    </i>
    <i r="1">
      <x v="43"/>
      <x v="82"/>
    </i>
    <i r="1">
      <x v="54"/>
      <x v="31"/>
    </i>
    <i r="1">
      <x v="55"/>
      <x v="66"/>
    </i>
    <i r="1">
      <x v="56"/>
      <x v="67"/>
    </i>
    <i r="1">
      <x v="61"/>
      <x v="42"/>
    </i>
    <i r="1">
      <x v="62"/>
      <x v="35"/>
    </i>
    <i r="1">
      <x v="63"/>
      <x v="68"/>
    </i>
    <i r="1">
      <x v="67"/>
      <x v="63"/>
    </i>
    <i r="1">
      <x v="68"/>
      <x v="71"/>
    </i>
    <i r="1">
      <x v="69"/>
      <x v="69"/>
    </i>
    <i r="1">
      <x v="72"/>
      <x v="9"/>
    </i>
    <i r="1">
      <x v="73"/>
      <x v="20"/>
    </i>
    <i r="1">
      <x v="74"/>
      <x v="19"/>
    </i>
    <i r="1">
      <x v="76"/>
      <x v="34"/>
    </i>
    <i t="default">
      <x v="4"/>
    </i>
    <i>
      <x v="5"/>
      <x v="6"/>
      <x v="55"/>
    </i>
    <i r="1">
      <x v="9"/>
      <x v="54"/>
    </i>
    <i r="1">
      <x v="14"/>
      <x v="58"/>
    </i>
    <i r="1">
      <x v="18"/>
      <x v="28"/>
    </i>
    <i r="1">
      <x v="20"/>
      <x/>
    </i>
    <i r="1">
      <x v="21"/>
      <x v="32"/>
    </i>
    <i r="1">
      <x v="22"/>
      <x v="40"/>
    </i>
    <i r="1">
      <x v="38"/>
      <x v="75"/>
    </i>
    <i r="1">
      <x v="73"/>
      <x v="20"/>
    </i>
    <i r="1">
      <x v="82"/>
      <x v="45"/>
    </i>
    <i t="default">
      <x v="5"/>
    </i>
    <i>
      <x v="6"/>
      <x v="3"/>
      <x v="11"/>
    </i>
    <i r="1">
      <x v="5"/>
      <x v="13"/>
    </i>
    <i r="1">
      <x v="6"/>
      <x v="55"/>
    </i>
    <i r="1">
      <x v="8"/>
      <x v="2"/>
    </i>
    <i r="1">
      <x v="9"/>
      <x v="54"/>
    </i>
    <i r="1">
      <x v="14"/>
      <x v="58"/>
    </i>
    <i r="1">
      <x v="18"/>
      <x v="28"/>
    </i>
    <i r="1">
      <x v="21"/>
      <x v="32"/>
    </i>
    <i r="1">
      <x v="22"/>
      <x v="40"/>
    </i>
    <i r="1">
      <x v="32"/>
      <x v="79"/>
    </i>
    <i r="1">
      <x v="33"/>
      <x v="24"/>
    </i>
    <i r="1">
      <x v="36"/>
      <x v="70"/>
    </i>
    <i r="1">
      <x v="38"/>
      <x v="75"/>
    </i>
    <i r="1">
      <x v="39"/>
      <x v="46"/>
    </i>
    <i r="1">
      <x v="44"/>
      <x v="18"/>
    </i>
    <i r="1">
      <x v="45"/>
      <x v="57"/>
    </i>
    <i r="1">
      <x v="46"/>
      <x v="61"/>
    </i>
    <i r="1">
      <x v="47"/>
      <x v="60"/>
    </i>
    <i r="1">
      <x v="50"/>
      <x v="4"/>
    </i>
    <i r="1">
      <x v="56"/>
      <x v="67"/>
    </i>
    <i r="1">
      <x v="62"/>
      <x v="35"/>
    </i>
    <i r="1">
      <x v="64"/>
      <x v="16"/>
    </i>
    <i r="1">
      <x v="66"/>
      <x v="78"/>
    </i>
    <i r="1">
      <x v="67"/>
      <x v="63"/>
    </i>
    <i r="1">
      <x v="69"/>
      <x v="69"/>
    </i>
    <i r="1">
      <x v="72"/>
      <x v="9"/>
    </i>
    <i r="1">
      <x v="73"/>
      <x v="20"/>
    </i>
    <i r="1">
      <x v="74"/>
      <x v="19"/>
    </i>
    <i t="default">
      <x v="6"/>
    </i>
    <i>
      <x v="7"/>
      <x v="6"/>
      <x v="55"/>
    </i>
    <i r="1">
      <x v="14"/>
      <x v="58"/>
    </i>
    <i r="1">
      <x v="18"/>
      <x v="28"/>
    </i>
    <i r="1">
      <x v="21"/>
      <x v="32"/>
    </i>
    <i r="1">
      <x v="22"/>
      <x v="40"/>
    </i>
    <i r="1">
      <x v="25"/>
      <x v="41"/>
    </i>
    <i r="1">
      <x v="26"/>
      <x v="50"/>
    </i>
    <i r="1">
      <x v="38"/>
      <x v="75"/>
    </i>
    <i r="1">
      <x v="50"/>
      <x v="4"/>
    </i>
    <i r="1">
      <x v="62"/>
      <x v="35"/>
    </i>
    <i r="1">
      <x v="79"/>
      <x v="59"/>
    </i>
    <i t="default">
      <x v="7"/>
    </i>
    <i t="grand">
      <x/>
    </i>
  </rowItems>
  <colFields count="1">
    <field x="-2"/>
  </colFields>
  <colItems count="5">
    <i>
      <x/>
    </i>
    <i i="1">
      <x v="1"/>
    </i>
    <i i="2">
      <x v="2"/>
    </i>
    <i i="3">
      <x v="3"/>
    </i>
    <i i="4">
      <x v="4"/>
    </i>
  </colItems>
  <dataFields count="5">
    <dataField name="Sum of 2018 Actual" fld="11" baseField="0" baseItem="0" numFmtId="40"/>
    <dataField name="Sum of 2019 Actual" fld="13" baseField="0" baseItem="0"/>
    <dataField name="Sum of 2020 Actual" fld="15" baseField="0" baseItem="0"/>
    <dataField name="Sum of 2020 Adopted Bud" fld="14" baseField="0" baseItem="0" numFmtId="40"/>
    <dataField name="Sum of 2021 Budget Request" fld="16"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R73"/>
  <sheetViews>
    <sheetView tabSelected="1" topLeftCell="C1" zoomScale="90" zoomScaleNormal="90" workbookViewId="0">
      <pane ySplit="5" topLeftCell="A49" activePane="bottomLeft" state="frozen"/>
      <selection pane="bottomLeft" activeCell="J54" sqref="J54"/>
    </sheetView>
  </sheetViews>
  <sheetFormatPr defaultRowHeight="12.75"/>
  <cols>
    <col min="1" max="1" width="76.5703125" customWidth="1"/>
    <col min="2" max="2" width="14.5703125" customWidth="1"/>
    <col min="3" max="3" width="15.28515625" customWidth="1"/>
    <col min="4" max="4" width="14.140625" customWidth="1"/>
    <col min="5" max="5" width="12.85546875" bestFit="1" customWidth="1"/>
    <col min="6" max="6" width="13.5703125" bestFit="1" customWidth="1"/>
    <col min="7" max="7" width="13.28515625" customWidth="1"/>
    <col min="8" max="8" width="11.85546875" bestFit="1" customWidth="1"/>
    <col min="9" max="9" width="14.7109375" customWidth="1"/>
    <col min="10" max="10" width="17" bestFit="1" customWidth="1"/>
    <col min="11" max="12" width="12.7109375" hidden="1" customWidth="1"/>
    <col min="13" max="13" width="18.28515625" hidden="1" customWidth="1"/>
    <col min="14" max="14" width="17" bestFit="1" customWidth="1"/>
    <col min="15" max="15" width="16.85546875" customWidth="1"/>
    <col min="18" max="18" width="14.140625" bestFit="1" customWidth="1"/>
    <col min="255" max="255" width="82" bestFit="1" customWidth="1"/>
    <col min="256" max="256" width="14.5703125" customWidth="1"/>
    <col min="257" max="257" width="15.28515625" customWidth="1"/>
    <col min="258" max="258" width="14.140625" customWidth="1"/>
    <col min="259" max="259" width="12.42578125" bestFit="1" customWidth="1"/>
    <col min="260" max="260" width="11.7109375" bestFit="1" customWidth="1"/>
    <col min="261" max="261" width="13.28515625" customWidth="1"/>
    <col min="262" max="262" width="11.85546875" bestFit="1" customWidth="1"/>
    <col min="263" max="263" width="12.28515625" bestFit="1" customWidth="1"/>
    <col min="264" max="264" width="15.140625" customWidth="1"/>
    <col min="265" max="265" width="14.7109375" customWidth="1"/>
    <col min="266" max="266" width="12.85546875" bestFit="1" customWidth="1"/>
    <col min="267" max="269" width="0" hidden="1" customWidth="1"/>
    <col min="270" max="270" width="15.85546875" bestFit="1" customWidth="1"/>
    <col min="271" max="271" width="16.140625" customWidth="1"/>
    <col min="511" max="511" width="82" bestFit="1" customWidth="1"/>
    <col min="512" max="512" width="14.5703125" customWidth="1"/>
    <col min="513" max="513" width="15.28515625" customWidth="1"/>
    <col min="514" max="514" width="14.140625" customWidth="1"/>
    <col min="515" max="515" width="12.42578125" bestFit="1" customWidth="1"/>
    <col min="516" max="516" width="11.7109375" bestFit="1" customWidth="1"/>
    <col min="517" max="517" width="13.28515625" customWidth="1"/>
    <col min="518" max="518" width="11.85546875" bestFit="1" customWidth="1"/>
    <col min="519" max="519" width="12.28515625" bestFit="1" customWidth="1"/>
    <col min="520" max="520" width="15.140625" customWidth="1"/>
    <col min="521" max="521" width="14.7109375" customWidth="1"/>
    <col min="522" max="522" width="12.85546875" bestFit="1" customWidth="1"/>
    <col min="523" max="525" width="0" hidden="1" customWidth="1"/>
    <col min="526" max="526" width="15.85546875" bestFit="1" customWidth="1"/>
    <col min="527" max="527" width="16.140625" customWidth="1"/>
    <col min="767" max="767" width="82" bestFit="1" customWidth="1"/>
    <col min="768" max="768" width="14.5703125" customWidth="1"/>
    <col min="769" max="769" width="15.28515625" customWidth="1"/>
    <col min="770" max="770" width="14.140625" customWidth="1"/>
    <col min="771" max="771" width="12.42578125" bestFit="1" customWidth="1"/>
    <col min="772" max="772" width="11.7109375" bestFit="1" customWidth="1"/>
    <col min="773" max="773" width="13.28515625" customWidth="1"/>
    <col min="774" max="774" width="11.85546875" bestFit="1" customWidth="1"/>
    <col min="775" max="775" width="12.28515625" bestFit="1" customWidth="1"/>
    <col min="776" max="776" width="15.140625" customWidth="1"/>
    <col min="777" max="777" width="14.7109375" customWidth="1"/>
    <col min="778" max="778" width="12.85546875" bestFit="1" customWidth="1"/>
    <col min="779" max="781" width="0" hidden="1" customWidth="1"/>
    <col min="782" max="782" width="15.85546875" bestFit="1" customWidth="1"/>
    <col min="783" max="783" width="16.140625" customWidth="1"/>
    <col min="1023" max="1023" width="82" bestFit="1" customWidth="1"/>
    <col min="1024" max="1024" width="14.5703125" customWidth="1"/>
    <col min="1025" max="1025" width="15.28515625" customWidth="1"/>
    <col min="1026" max="1026" width="14.140625" customWidth="1"/>
    <col min="1027" max="1027" width="12.42578125" bestFit="1" customWidth="1"/>
    <col min="1028" max="1028" width="11.7109375" bestFit="1" customWidth="1"/>
    <col min="1029" max="1029" width="13.28515625" customWidth="1"/>
    <col min="1030" max="1030" width="11.85546875" bestFit="1" customWidth="1"/>
    <col min="1031" max="1031" width="12.28515625" bestFit="1" customWidth="1"/>
    <col min="1032" max="1032" width="15.140625" customWidth="1"/>
    <col min="1033" max="1033" width="14.7109375" customWidth="1"/>
    <col min="1034" max="1034" width="12.85546875" bestFit="1" customWidth="1"/>
    <col min="1035" max="1037" width="0" hidden="1" customWidth="1"/>
    <col min="1038" max="1038" width="15.85546875" bestFit="1" customWidth="1"/>
    <col min="1039" max="1039" width="16.140625" customWidth="1"/>
    <col min="1279" max="1279" width="82" bestFit="1" customWidth="1"/>
    <col min="1280" max="1280" width="14.5703125" customWidth="1"/>
    <col min="1281" max="1281" width="15.28515625" customWidth="1"/>
    <col min="1282" max="1282" width="14.140625" customWidth="1"/>
    <col min="1283" max="1283" width="12.42578125" bestFit="1" customWidth="1"/>
    <col min="1284" max="1284" width="11.7109375" bestFit="1" customWidth="1"/>
    <col min="1285" max="1285" width="13.28515625" customWidth="1"/>
    <col min="1286" max="1286" width="11.85546875" bestFit="1" customWidth="1"/>
    <col min="1287" max="1287" width="12.28515625" bestFit="1" customWidth="1"/>
    <col min="1288" max="1288" width="15.140625" customWidth="1"/>
    <col min="1289" max="1289" width="14.7109375" customWidth="1"/>
    <col min="1290" max="1290" width="12.85546875" bestFit="1" customWidth="1"/>
    <col min="1291" max="1293" width="0" hidden="1" customWidth="1"/>
    <col min="1294" max="1294" width="15.85546875" bestFit="1" customWidth="1"/>
    <col min="1295" max="1295" width="16.140625" customWidth="1"/>
    <col min="1535" max="1535" width="82" bestFit="1" customWidth="1"/>
    <col min="1536" max="1536" width="14.5703125" customWidth="1"/>
    <col min="1537" max="1537" width="15.28515625" customWidth="1"/>
    <col min="1538" max="1538" width="14.140625" customWidth="1"/>
    <col min="1539" max="1539" width="12.42578125" bestFit="1" customWidth="1"/>
    <col min="1540" max="1540" width="11.7109375" bestFit="1" customWidth="1"/>
    <col min="1541" max="1541" width="13.28515625" customWidth="1"/>
    <col min="1542" max="1542" width="11.85546875" bestFit="1" customWidth="1"/>
    <col min="1543" max="1543" width="12.28515625" bestFit="1" customWidth="1"/>
    <col min="1544" max="1544" width="15.140625" customWidth="1"/>
    <col min="1545" max="1545" width="14.7109375" customWidth="1"/>
    <col min="1546" max="1546" width="12.85546875" bestFit="1" customWidth="1"/>
    <col min="1547" max="1549" width="0" hidden="1" customWidth="1"/>
    <col min="1550" max="1550" width="15.85546875" bestFit="1" customWidth="1"/>
    <col min="1551" max="1551" width="16.140625" customWidth="1"/>
    <col min="1791" max="1791" width="82" bestFit="1" customWidth="1"/>
    <col min="1792" max="1792" width="14.5703125" customWidth="1"/>
    <col min="1793" max="1793" width="15.28515625" customWidth="1"/>
    <col min="1794" max="1794" width="14.140625" customWidth="1"/>
    <col min="1795" max="1795" width="12.42578125" bestFit="1" customWidth="1"/>
    <col min="1796" max="1796" width="11.7109375" bestFit="1" customWidth="1"/>
    <col min="1797" max="1797" width="13.28515625" customWidth="1"/>
    <col min="1798" max="1798" width="11.85546875" bestFit="1" customWidth="1"/>
    <col min="1799" max="1799" width="12.28515625" bestFit="1" customWidth="1"/>
    <col min="1800" max="1800" width="15.140625" customWidth="1"/>
    <col min="1801" max="1801" width="14.7109375" customWidth="1"/>
    <col min="1802" max="1802" width="12.85546875" bestFit="1" customWidth="1"/>
    <col min="1803" max="1805" width="0" hidden="1" customWidth="1"/>
    <col min="1806" max="1806" width="15.85546875" bestFit="1" customWidth="1"/>
    <col min="1807" max="1807" width="16.140625" customWidth="1"/>
    <col min="2047" max="2047" width="82" bestFit="1" customWidth="1"/>
    <col min="2048" max="2048" width="14.5703125" customWidth="1"/>
    <col min="2049" max="2049" width="15.28515625" customWidth="1"/>
    <col min="2050" max="2050" width="14.140625" customWidth="1"/>
    <col min="2051" max="2051" width="12.42578125" bestFit="1" customWidth="1"/>
    <col min="2052" max="2052" width="11.7109375" bestFit="1" customWidth="1"/>
    <col min="2053" max="2053" width="13.28515625" customWidth="1"/>
    <col min="2054" max="2054" width="11.85546875" bestFit="1" customWidth="1"/>
    <col min="2055" max="2055" width="12.28515625" bestFit="1" customWidth="1"/>
    <col min="2056" max="2056" width="15.140625" customWidth="1"/>
    <col min="2057" max="2057" width="14.7109375" customWidth="1"/>
    <col min="2058" max="2058" width="12.85546875" bestFit="1" customWidth="1"/>
    <col min="2059" max="2061" width="0" hidden="1" customWidth="1"/>
    <col min="2062" max="2062" width="15.85546875" bestFit="1" customWidth="1"/>
    <col min="2063" max="2063" width="16.140625" customWidth="1"/>
    <col min="2303" max="2303" width="82" bestFit="1" customWidth="1"/>
    <col min="2304" max="2304" width="14.5703125" customWidth="1"/>
    <col min="2305" max="2305" width="15.28515625" customWidth="1"/>
    <col min="2306" max="2306" width="14.140625" customWidth="1"/>
    <col min="2307" max="2307" width="12.42578125" bestFit="1" customWidth="1"/>
    <col min="2308" max="2308" width="11.7109375" bestFit="1" customWidth="1"/>
    <col min="2309" max="2309" width="13.28515625" customWidth="1"/>
    <col min="2310" max="2310" width="11.85546875" bestFit="1" customWidth="1"/>
    <col min="2311" max="2311" width="12.28515625" bestFit="1" customWidth="1"/>
    <col min="2312" max="2312" width="15.140625" customWidth="1"/>
    <col min="2313" max="2313" width="14.7109375" customWidth="1"/>
    <col min="2314" max="2314" width="12.85546875" bestFit="1" customWidth="1"/>
    <col min="2315" max="2317" width="0" hidden="1" customWidth="1"/>
    <col min="2318" max="2318" width="15.85546875" bestFit="1" customWidth="1"/>
    <col min="2319" max="2319" width="16.140625" customWidth="1"/>
    <col min="2559" max="2559" width="82" bestFit="1" customWidth="1"/>
    <col min="2560" max="2560" width="14.5703125" customWidth="1"/>
    <col min="2561" max="2561" width="15.28515625" customWidth="1"/>
    <col min="2562" max="2562" width="14.140625" customWidth="1"/>
    <col min="2563" max="2563" width="12.42578125" bestFit="1" customWidth="1"/>
    <col min="2564" max="2564" width="11.7109375" bestFit="1" customWidth="1"/>
    <col min="2565" max="2565" width="13.28515625" customWidth="1"/>
    <col min="2566" max="2566" width="11.85546875" bestFit="1" customWidth="1"/>
    <col min="2567" max="2567" width="12.28515625" bestFit="1" customWidth="1"/>
    <col min="2568" max="2568" width="15.140625" customWidth="1"/>
    <col min="2569" max="2569" width="14.7109375" customWidth="1"/>
    <col min="2570" max="2570" width="12.85546875" bestFit="1" customWidth="1"/>
    <col min="2571" max="2573" width="0" hidden="1" customWidth="1"/>
    <col min="2574" max="2574" width="15.85546875" bestFit="1" customWidth="1"/>
    <col min="2575" max="2575" width="16.140625" customWidth="1"/>
    <col min="2815" max="2815" width="82" bestFit="1" customWidth="1"/>
    <col min="2816" max="2816" width="14.5703125" customWidth="1"/>
    <col min="2817" max="2817" width="15.28515625" customWidth="1"/>
    <col min="2818" max="2818" width="14.140625" customWidth="1"/>
    <col min="2819" max="2819" width="12.42578125" bestFit="1" customWidth="1"/>
    <col min="2820" max="2820" width="11.7109375" bestFit="1" customWidth="1"/>
    <col min="2821" max="2821" width="13.28515625" customWidth="1"/>
    <col min="2822" max="2822" width="11.85546875" bestFit="1" customWidth="1"/>
    <col min="2823" max="2823" width="12.28515625" bestFit="1" customWidth="1"/>
    <col min="2824" max="2824" width="15.140625" customWidth="1"/>
    <col min="2825" max="2825" width="14.7109375" customWidth="1"/>
    <col min="2826" max="2826" width="12.85546875" bestFit="1" customWidth="1"/>
    <col min="2827" max="2829" width="0" hidden="1" customWidth="1"/>
    <col min="2830" max="2830" width="15.85546875" bestFit="1" customWidth="1"/>
    <col min="2831" max="2831" width="16.140625" customWidth="1"/>
    <col min="3071" max="3071" width="82" bestFit="1" customWidth="1"/>
    <col min="3072" max="3072" width="14.5703125" customWidth="1"/>
    <col min="3073" max="3073" width="15.28515625" customWidth="1"/>
    <col min="3074" max="3074" width="14.140625" customWidth="1"/>
    <col min="3075" max="3075" width="12.42578125" bestFit="1" customWidth="1"/>
    <col min="3076" max="3076" width="11.7109375" bestFit="1" customWidth="1"/>
    <col min="3077" max="3077" width="13.28515625" customWidth="1"/>
    <col min="3078" max="3078" width="11.85546875" bestFit="1" customWidth="1"/>
    <col min="3079" max="3079" width="12.28515625" bestFit="1" customWidth="1"/>
    <col min="3080" max="3080" width="15.140625" customWidth="1"/>
    <col min="3081" max="3081" width="14.7109375" customWidth="1"/>
    <col min="3082" max="3082" width="12.85546875" bestFit="1" customWidth="1"/>
    <col min="3083" max="3085" width="0" hidden="1" customWidth="1"/>
    <col min="3086" max="3086" width="15.85546875" bestFit="1" customWidth="1"/>
    <col min="3087" max="3087" width="16.140625" customWidth="1"/>
    <col min="3327" max="3327" width="82" bestFit="1" customWidth="1"/>
    <col min="3328" max="3328" width="14.5703125" customWidth="1"/>
    <col min="3329" max="3329" width="15.28515625" customWidth="1"/>
    <col min="3330" max="3330" width="14.140625" customWidth="1"/>
    <col min="3331" max="3331" width="12.42578125" bestFit="1" customWidth="1"/>
    <col min="3332" max="3332" width="11.7109375" bestFit="1" customWidth="1"/>
    <col min="3333" max="3333" width="13.28515625" customWidth="1"/>
    <col min="3334" max="3334" width="11.85546875" bestFit="1" customWidth="1"/>
    <col min="3335" max="3335" width="12.28515625" bestFit="1" customWidth="1"/>
    <col min="3336" max="3336" width="15.140625" customWidth="1"/>
    <col min="3337" max="3337" width="14.7109375" customWidth="1"/>
    <col min="3338" max="3338" width="12.85546875" bestFit="1" customWidth="1"/>
    <col min="3339" max="3341" width="0" hidden="1" customWidth="1"/>
    <col min="3342" max="3342" width="15.85546875" bestFit="1" customWidth="1"/>
    <col min="3343" max="3343" width="16.140625" customWidth="1"/>
    <col min="3583" max="3583" width="82" bestFit="1" customWidth="1"/>
    <col min="3584" max="3584" width="14.5703125" customWidth="1"/>
    <col min="3585" max="3585" width="15.28515625" customWidth="1"/>
    <col min="3586" max="3586" width="14.140625" customWidth="1"/>
    <col min="3587" max="3587" width="12.42578125" bestFit="1" customWidth="1"/>
    <col min="3588" max="3588" width="11.7109375" bestFit="1" customWidth="1"/>
    <col min="3589" max="3589" width="13.28515625" customWidth="1"/>
    <col min="3590" max="3590" width="11.85546875" bestFit="1" customWidth="1"/>
    <col min="3591" max="3591" width="12.28515625" bestFit="1" customWidth="1"/>
    <col min="3592" max="3592" width="15.140625" customWidth="1"/>
    <col min="3593" max="3593" width="14.7109375" customWidth="1"/>
    <col min="3594" max="3594" width="12.85546875" bestFit="1" customWidth="1"/>
    <col min="3595" max="3597" width="0" hidden="1" customWidth="1"/>
    <col min="3598" max="3598" width="15.85546875" bestFit="1" customWidth="1"/>
    <col min="3599" max="3599" width="16.140625" customWidth="1"/>
    <col min="3839" max="3839" width="82" bestFit="1" customWidth="1"/>
    <col min="3840" max="3840" width="14.5703125" customWidth="1"/>
    <col min="3841" max="3841" width="15.28515625" customWidth="1"/>
    <col min="3842" max="3842" width="14.140625" customWidth="1"/>
    <col min="3843" max="3843" width="12.42578125" bestFit="1" customWidth="1"/>
    <col min="3844" max="3844" width="11.7109375" bestFit="1" customWidth="1"/>
    <col min="3845" max="3845" width="13.28515625" customWidth="1"/>
    <col min="3846" max="3846" width="11.85546875" bestFit="1" customWidth="1"/>
    <col min="3847" max="3847" width="12.28515625" bestFit="1" customWidth="1"/>
    <col min="3848" max="3848" width="15.140625" customWidth="1"/>
    <col min="3849" max="3849" width="14.7109375" customWidth="1"/>
    <col min="3850" max="3850" width="12.85546875" bestFit="1" customWidth="1"/>
    <col min="3851" max="3853" width="0" hidden="1" customWidth="1"/>
    <col min="3854" max="3854" width="15.85546875" bestFit="1" customWidth="1"/>
    <col min="3855" max="3855" width="16.140625" customWidth="1"/>
    <col min="4095" max="4095" width="82" bestFit="1" customWidth="1"/>
    <col min="4096" max="4096" width="14.5703125" customWidth="1"/>
    <col min="4097" max="4097" width="15.28515625" customWidth="1"/>
    <col min="4098" max="4098" width="14.140625" customWidth="1"/>
    <col min="4099" max="4099" width="12.42578125" bestFit="1" customWidth="1"/>
    <col min="4100" max="4100" width="11.7109375" bestFit="1" customWidth="1"/>
    <col min="4101" max="4101" width="13.28515625" customWidth="1"/>
    <col min="4102" max="4102" width="11.85546875" bestFit="1" customWidth="1"/>
    <col min="4103" max="4103" width="12.28515625" bestFit="1" customWidth="1"/>
    <col min="4104" max="4104" width="15.140625" customWidth="1"/>
    <col min="4105" max="4105" width="14.7109375" customWidth="1"/>
    <col min="4106" max="4106" width="12.85546875" bestFit="1" customWidth="1"/>
    <col min="4107" max="4109" width="0" hidden="1" customWidth="1"/>
    <col min="4110" max="4110" width="15.85546875" bestFit="1" customWidth="1"/>
    <col min="4111" max="4111" width="16.140625" customWidth="1"/>
    <col min="4351" max="4351" width="82" bestFit="1" customWidth="1"/>
    <col min="4352" max="4352" width="14.5703125" customWidth="1"/>
    <col min="4353" max="4353" width="15.28515625" customWidth="1"/>
    <col min="4354" max="4354" width="14.140625" customWidth="1"/>
    <col min="4355" max="4355" width="12.42578125" bestFit="1" customWidth="1"/>
    <col min="4356" max="4356" width="11.7109375" bestFit="1" customWidth="1"/>
    <col min="4357" max="4357" width="13.28515625" customWidth="1"/>
    <col min="4358" max="4358" width="11.85546875" bestFit="1" customWidth="1"/>
    <col min="4359" max="4359" width="12.28515625" bestFit="1" customWidth="1"/>
    <col min="4360" max="4360" width="15.140625" customWidth="1"/>
    <col min="4361" max="4361" width="14.7109375" customWidth="1"/>
    <col min="4362" max="4362" width="12.85546875" bestFit="1" customWidth="1"/>
    <col min="4363" max="4365" width="0" hidden="1" customWidth="1"/>
    <col min="4366" max="4366" width="15.85546875" bestFit="1" customWidth="1"/>
    <col min="4367" max="4367" width="16.140625" customWidth="1"/>
    <col min="4607" max="4607" width="82" bestFit="1" customWidth="1"/>
    <col min="4608" max="4608" width="14.5703125" customWidth="1"/>
    <col min="4609" max="4609" width="15.28515625" customWidth="1"/>
    <col min="4610" max="4610" width="14.140625" customWidth="1"/>
    <col min="4611" max="4611" width="12.42578125" bestFit="1" customWidth="1"/>
    <col min="4612" max="4612" width="11.7109375" bestFit="1" customWidth="1"/>
    <col min="4613" max="4613" width="13.28515625" customWidth="1"/>
    <col min="4614" max="4614" width="11.85546875" bestFit="1" customWidth="1"/>
    <col min="4615" max="4615" width="12.28515625" bestFit="1" customWidth="1"/>
    <col min="4616" max="4616" width="15.140625" customWidth="1"/>
    <col min="4617" max="4617" width="14.7109375" customWidth="1"/>
    <col min="4618" max="4618" width="12.85546875" bestFit="1" customWidth="1"/>
    <col min="4619" max="4621" width="0" hidden="1" customWidth="1"/>
    <col min="4622" max="4622" width="15.85546875" bestFit="1" customWidth="1"/>
    <col min="4623" max="4623" width="16.140625" customWidth="1"/>
    <col min="4863" max="4863" width="82" bestFit="1" customWidth="1"/>
    <col min="4864" max="4864" width="14.5703125" customWidth="1"/>
    <col min="4865" max="4865" width="15.28515625" customWidth="1"/>
    <col min="4866" max="4866" width="14.140625" customWidth="1"/>
    <col min="4867" max="4867" width="12.42578125" bestFit="1" customWidth="1"/>
    <col min="4868" max="4868" width="11.7109375" bestFit="1" customWidth="1"/>
    <col min="4869" max="4869" width="13.28515625" customWidth="1"/>
    <col min="4870" max="4870" width="11.85546875" bestFit="1" customWidth="1"/>
    <col min="4871" max="4871" width="12.28515625" bestFit="1" customWidth="1"/>
    <col min="4872" max="4872" width="15.140625" customWidth="1"/>
    <col min="4873" max="4873" width="14.7109375" customWidth="1"/>
    <col min="4874" max="4874" width="12.85546875" bestFit="1" customWidth="1"/>
    <col min="4875" max="4877" width="0" hidden="1" customWidth="1"/>
    <col min="4878" max="4878" width="15.85546875" bestFit="1" customWidth="1"/>
    <col min="4879" max="4879" width="16.140625" customWidth="1"/>
    <col min="5119" max="5119" width="82" bestFit="1" customWidth="1"/>
    <col min="5120" max="5120" width="14.5703125" customWidth="1"/>
    <col min="5121" max="5121" width="15.28515625" customWidth="1"/>
    <col min="5122" max="5122" width="14.140625" customWidth="1"/>
    <col min="5123" max="5123" width="12.42578125" bestFit="1" customWidth="1"/>
    <col min="5124" max="5124" width="11.7109375" bestFit="1" customWidth="1"/>
    <col min="5125" max="5125" width="13.28515625" customWidth="1"/>
    <col min="5126" max="5126" width="11.85546875" bestFit="1" customWidth="1"/>
    <col min="5127" max="5127" width="12.28515625" bestFit="1" customWidth="1"/>
    <col min="5128" max="5128" width="15.140625" customWidth="1"/>
    <col min="5129" max="5129" width="14.7109375" customWidth="1"/>
    <col min="5130" max="5130" width="12.85546875" bestFit="1" customWidth="1"/>
    <col min="5131" max="5133" width="0" hidden="1" customWidth="1"/>
    <col min="5134" max="5134" width="15.85546875" bestFit="1" customWidth="1"/>
    <col min="5135" max="5135" width="16.140625" customWidth="1"/>
    <col min="5375" max="5375" width="82" bestFit="1" customWidth="1"/>
    <col min="5376" max="5376" width="14.5703125" customWidth="1"/>
    <col min="5377" max="5377" width="15.28515625" customWidth="1"/>
    <col min="5378" max="5378" width="14.140625" customWidth="1"/>
    <col min="5379" max="5379" width="12.42578125" bestFit="1" customWidth="1"/>
    <col min="5380" max="5380" width="11.7109375" bestFit="1" customWidth="1"/>
    <col min="5381" max="5381" width="13.28515625" customWidth="1"/>
    <col min="5382" max="5382" width="11.85546875" bestFit="1" customWidth="1"/>
    <col min="5383" max="5383" width="12.28515625" bestFit="1" customWidth="1"/>
    <col min="5384" max="5384" width="15.140625" customWidth="1"/>
    <col min="5385" max="5385" width="14.7109375" customWidth="1"/>
    <col min="5386" max="5386" width="12.85546875" bestFit="1" customWidth="1"/>
    <col min="5387" max="5389" width="0" hidden="1" customWidth="1"/>
    <col min="5390" max="5390" width="15.85546875" bestFit="1" customWidth="1"/>
    <col min="5391" max="5391" width="16.140625" customWidth="1"/>
    <col min="5631" max="5631" width="82" bestFit="1" customWidth="1"/>
    <col min="5632" max="5632" width="14.5703125" customWidth="1"/>
    <col min="5633" max="5633" width="15.28515625" customWidth="1"/>
    <col min="5634" max="5634" width="14.140625" customWidth="1"/>
    <col min="5635" max="5635" width="12.42578125" bestFit="1" customWidth="1"/>
    <col min="5636" max="5636" width="11.7109375" bestFit="1" customWidth="1"/>
    <col min="5637" max="5637" width="13.28515625" customWidth="1"/>
    <col min="5638" max="5638" width="11.85546875" bestFit="1" customWidth="1"/>
    <col min="5639" max="5639" width="12.28515625" bestFit="1" customWidth="1"/>
    <col min="5640" max="5640" width="15.140625" customWidth="1"/>
    <col min="5641" max="5641" width="14.7109375" customWidth="1"/>
    <col min="5642" max="5642" width="12.85546875" bestFit="1" customWidth="1"/>
    <col min="5643" max="5645" width="0" hidden="1" customWidth="1"/>
    <col min="5646" max="5646" width="15.85546875" bestFit="1" customWidth="1"/>
    <col min="5647" max="5647" width="16.140625" customWidth="1"/>
    <col min="5887" max="5887" width="82" bestFit="1" customWidth="1"/>
    <col min="5888" max="5888" width="14.5703125" customWidth="1"/>
    <col min="5889" max="5889" width="15.28515625" customWidth="1"/>
    <col min="5890" max="5890" width="14.140625" customWidth="1"/>
    <col min="5891" max="5891" width="12.42578125" bestFit="1" customWidth="1"/>
    <col min="5892" max="5892" width="11.7109375" bestFit="1" customWidth="1"/>
    <col min="5893" max="5893" width="13.28515625" customWidth="1"/>
    <col min="5894" max="5894" width="11.85546875" bestFit="1" customWidth="1"/>
    <col min="5895" max="5895" width="12.28515625" bestFit="1" customWidth="1"/>
    <col min="5896" max="5896" width="15.140625" customWidth="1"/>
    <col min="5897" max="5897" width="14.7109375" customWidth="1"/>
    <col min="5898" max="5898" width="12.85546875" bestFit="1" customWidth="1"/>
    <col min="5899" max="5901" width="0" hidden="1" customWidth="1"/>
    <col min="5902" max="5902" width="15.85546875" bestFit="1" customWidth="1"/>
    <col min="5903" max="5903" width="16.140625" customWidth="1"/>
    <col min="6143" max="6143" width="82" bestFit="1" customWidth="1"/>
    <col min="6144" max="6144" width="14.5703125" customWidth="1"/>
    <col min="6145" max="6145" width="15.28515625" customWidth="1"/>
    <col min="6146" max="6146" width="14.140625" customWidth="1"/>
    <col min="6147" max="6147" width="12.42578125" bestFit="1" customWidth="1"/>
    <col min="6148" max="6148" width="11.7109375" bestFit="1" customWidth="1"/>
    <col min="6149" max="6149" width="13.28515625" customWidth="1"/>
    <col min="6150" max="6150" width="11.85546875" bestFit="1" customWidth="1"/>
    <col min="6151" max="6151" width="12.28515625" bestFit="1" customWidth="1"/>
    <col min="6152" max="6152" width="15.140625" customWidth="1"/>
    <col min="6153" max="6153" width="14.7109375" customWidth="1"/>
    <col min="6154" max="6154" width="12.85546875" bestFit="1" customWidth="1"/>
    <col min="6155" max="6157" width="0" hidden="1" customWidth="1"/>
    <col min="6158" max="6158" width="15.85546875" bestFit="1" customWidth="1"/>
    <col min="6159" max="6159" width="16.140625" customWidth="1"/>
    <col min="6399" max="6399" width="82" bestFit="1" customWidth="1"/>
    <col min="6400" max="6400" width="14.5703125" customWidth="1"/>
    <col min="6401" max="6401" width="15.28515625" customWidth="1"/>
    <col min="6402" max="6402" width="14.140625" customWidth="1"/>
    <col min="6403" max="6403" width="12.42578125" bestFit="1" customWidth="1"/>
    <col min="6404" max="6404" width="11.7109375" bestFit="1" customWidth="1"/>
    <col min="6405" max="6405" width="13.28515625" customWidth="1"/>
    <col min="6406" max="6406" width="11.85546875" bestFit="1" customWidth="1"/>
    <col min="6407" max="6407" width="12.28515625" bestFit="1" customWidth="1"/>
    <col min="6408" max="6408" width="15.140625" customWidth="1"/>
    <col min="6409" max="6409" width="14.7109375" customWidth="1"/>
    <col min="6410" max="6410" width="12.85546875" bestFit="1" customWidth="1"/>
    <col min="6411" max="6413" width="0" hidden="1" customWidth="1"/>
    <col min="6414" max="6414" width="15.85546875" bestFit="1" customWidth="1"/>
    <col min="6415" max="6415" width="16.140625" customWidth="1"/>
    <col min="6655" max="6655" width="82" bestFit="1" customWidth="1"/>
    <col min="6656" max="6656" width="14.5703125" customWidth="1"/>
    <col min="6657" max="6657" width="15.28515625" customWidth="1"/>
    <col min="6658" max="6658" width="14.140625" customWidth="1"/>
    <col min="6659" max="6659" width="12.42578125" bestFit="1" customWidth="1"/>
    <col min="6660" max="6660" width="11.7109375" bestFit="1" customWidth="1"/>
    <col min="6661" max="6661" width="13.28515625" customWidth="1"/>
    <col min="6662" max="6662" width="11.85546875" bestFit="1" customWidth="1"/>
    <col min="6663" max="6663" width="12.28515625" bestFit="1" customWidth="1"/>
    <col min="6664" max="6664" width="15.140625" customWidth="1"/>
    <col min="6665" max="6665" width="14.7109375" customWidth="1"/>
    <col min="6666" max="6666" width="12.85546875" bestFit="1" customWidth="1"/>
    <col min="6667" max="6669" width="0" hidden="1" customWidth="1"/>
    <col min="6670" max="6670" width="15.85546875" bestFit="1" customWidth="1"/>
    <col min="6671" max="6671" width="16.140625" customWidth="1"/>
    <col min="6911" max="6911" width="82" bestFit="1" customWidth="1"/>
    <col min="6912" max="6912" width="14.5703125" customWidth="1"/>
    <col min="6913" max="6913" width="15.28515625" customWidth="1"/>
    <col min="6914" max="6914" width="14.140625" customWidth="1"/>
    <col min="6915" max="6915" width="12.42578125" bestFit="1" customWidth="1"/>
    <col min="6916" max="6916" width="11.7109375" bestFit="1" customWidth="1"/>
    <col min="6917" max="6917" width="13.28515625" customWidth="1"/>
    <col min="6918" max="6918" width="11.85546875" bestFit="1" customWidth="1"/>
    <col min="6919" max="6919" width="12.28515625" bestFit="1" customWidth="1"/>
    <col min="6920" max="6920" width="15.140625" customWidth="1"/>
    <col min="6921" max="6921" width="14.7109375" customWidth="1"/>
    <col min="6922" max="6922" width="12.85546875" bestFit="1" customWidth="1"/>
    <col min="6923" max="6925" width="0" hidden="1" customWidth="1"/>
    <col min="6926" max="6926" width="15.85546875" bestFit="1" customWidth="1"/>
    <col min="6927" max="6927" width="16.140625" customWidth="1"/>
    <col min="7167" max="7167" width="82" bestFit="1" customWidth="1"/>
    <col min="7168" max="7168" width="14.5703125" customWidth="1"/>
    <col min="7169" max="7169" width="15.28515625" customWidth="1"/>
    <col min="7170" max="7170" width="14.140625" customWidth="1"/>
    <col min="7171" max="7171" width="12.42578125" bestFit="1" customWidth="1"/>
    <col min="7172" max="7172" width="11.7109375" bestFit="1" customWidth="1"/>
    <col min="7173" max="7173" width="13.28515625" customWidth="1"/>
    <col min="7174" max="7174" width="11.85546875" bestFit="1" customWidth="1"/>
    <col min="7175" max="7175" width="12.28515625" bestFit="1" customWidth="1"/>
    <col min="7176" max="7176" width="15.140625" customWidth="1"/>
    <col min="7177" max="7177" width="14.7109375" customWidth="1"/>
    <col min="7178" max="7178" width="12.85546875" bestFit="1" customWidth="1"/>
    <col min="7179" max="7181" width="0" hidden="1" customWidth="1"/>
    <col min="7182" max="7182" width="15.85546875" bestFit="1" customWidth="1"/>
    <col min="7183" max="7183" width="16.140625" customWidth="1"/>
    <col min="7423" max="7423" width="82" bestFit="1" customWidth="1"/>
    <col min="7424" max="7424" width="14.5703125" customWidth="1"/>
    <col min="7425" max="7425" width="15.28515625" customWidth="1"/>
    <col min="7426" max="7426" width="14.140625" customWidth="1"/>
    <col min="7427" max="7427" width="12.42578125" bestFit="1" customWidth="1"/>
    <col min="7428" max="7428" width="11.7109375" bestFit="1" customWidth="1"/>
    <col min="7429" max="7429" width="13.28515625" customWidth="1"/>
    <col min="7430" max="7430" width="11.85546875" bestFit="1" customWidth="1"/>
    <col min="7431" max="7431" width="12.28515625" bestFit="1" customWidth="1"/>
    <col min="7432" max="7432" width="15.140625" customWidth="1"/>
    <col min="7433" max="7433" width="14.7109375" customWidth="1"/>
    <col min="7434" max="7434" width="12.85546875" bestFit="1" customWidth="1"/>
    <col min="7435" max="7437" width="0" hidden="1" customWidth="1"/>
    <col min="7438" max="7438" width="15.85546875" bestFit="1" customWidth="1"/>
    <col min="7439" max="7439" width="16.140625" customWidth="1"/>
    <col min="7679" max="7679" width="82" bestFit="1" customWidth="1"/>
    <col min="7680" max="7680" width="14.5703125" customWidth="1"/>
    <col min="7681" max="7681" width="15.28515625" customWidth="1"/>
    <col min="7682" max="7682" width="14.140625" customWidth="1"/>
    <col min="7683" max="7683" width="12.42578125" bestFit="1" customWidth="1"/>
    <col min="7684" max="7684" width="11.7109375" bestFit="1" customWidth="1"/>
    <col min="7685" max="7685" width="13.28515625" customWidth="1"/>
    <col min="7686" max="7686" width="11.85546875" bestFit="1" customWidth="1"/>
    <col min="7687" max="7687" width="12.28515625" bestFit="1" customWidth="1"/>
    <col min="7688" max="7688" width="15.140625" customWidth="1"/>
    <col min="7689" max="7689" width="14.7109375" customWidth="1"/>
    <col min="7690" max="7690" width="12.85546875" bestFit="1" customWidth="1"/>
    <col min="7691" max="7693" width="0" hidden="1" customWidth="1"/>
    <col min="7694" max="7694" width="15.85546875" bestFit="1" customWidth="1"/>
    <col min="7695" max="7695" width="16.140625" customWidth="1"/>
    <col min="7935" max="7935" width="82" bestFit="1" customWidth="1"/>
    <col min="7936" max="7936" width="14.5703125" customWidth="1"/>
    <col min="7937" max="7937" width="15.28515625" customWidth="1"/>
    <col min="7938" max="7938" width="14.140625" customWidth="1"/>
    <col min="7939" max="7939" width="12.42578125" bestFit="1" customWidth="1"/>
    <col min="7940" max="7940" width="11.7109375" bestFit="1" customWidth="1"/>
    <col min="7941" max="7941" width="13.28515625" customWidth="1"/>
    <col min="7942" max="7942" width="11.85546875" bestFit="1" customWidth="1"/>
    <col min="7943" max="7943" width="12.28515625" bestFit="1" customWidth="1"/>
    <col min="7944" max="7944" width="15.140625" customWidth="1"/>
    <col min="7945" max="7945" width="14.7109375" customWidth="1"/>
    <col min="7946" max="7946" width="12.85546875" bestFit="1" customWidth="1"/>
    <col min="7947" max="7949" width="0" hidden="1" customWidth="1"/>
    <col min="7950" max="7950" width="15.85546875" bestFit="1" customWidth="1"/>
    <col min="7951" max="7951" width="16.140625" customWidth="1"/>
    <col min="8191" max="8191" width="82" bestFit="1" customWidth="1"/>
    <col min="8192" max="8192" width="14.5703125" customWidth="1"/>
    <col min="8193" max="8193" width="15.28515625" customWidth="1"/>
    <col min="8194" max="8194" width="14.140625" customWidth="1"/>
    <col min="8195" max="8195" width="12.42578125" bestFit="1" customWidth="1"/>
    <col min="8196" max="8196" width="11.7109375" bestFit="1" customWidth="1"/>
    <col min="8197" max="8197" width="13.28515625" customWidth="1"/>
    <col min="8198" max="8198" width="11.85546875" bestFit="1" customWidth="1"/>
    <col min="8199" max="8199" width="12.28515625" bestFit="1" customWidth="1"/>
    <col min="8200" max="8200" width="15.140625" customWidth="1"/>
    <col min="8201" max="8201" width="14.7109375" customWidth="1"/>
    <col min="8202" max="8202" width="12.85546875" bestFit="1" customWidth="1"/>
    <col min="8203" max="8205" width="0" hidden="1" customWidth="1"/>
    <col min="8206" max="8206" width="15.85546875" bestFit="1" customWidth="1"/>
    <col min="8207" max="8207" width="16.140625" customWidth="1"/>
    <col min="8447" max="8447" width="82" bestFit="1" customWidth="1"/>
    <col min="8448" max="8448" width="14.5703125" customWidth="1"/>
    <col min="8449" max="8449" width="15.28515625" customWidth="1"/>
    <col min="8450" max="8450" width="14.140625" customWidth="1"/>
    <col min="8451" max="8451" width="12.42578125" bestFit="1" customWidth="1"/>
    <col min="8452" max="8452" width="11.7109375" bestFit="1" customWidth="1"/>
    <col min="8453" max="8453" width="13.28515625" customWidth="1"/>
    <col min="8454" max="8454" width="11.85546875" bestFit="1" customWidth="1"/>
    <col min="8455" max="8455" width="12.28515625" bestFit="1" customWidth="1"/>
    <col min="8456" max="8456" width="15.140625" customWidth="1"/>
    <col min="8457" max="8457" width="14.7109375" customWidth="1"/>
    <col min="8458" max="8458" width="12.85546875" bestFit="1" customWidth="1"/>
    <col min="8459" max="8461" width="0" hidden="1" customWidth="1"/>
    <col min="8462" max="8462" width="15.85546875" bestFit="1" customWidth="1"/>
    <col min="8463" max="8463" width="16.140625" customWidth="1"/>
    <col min="8703" max="8703" width="82" bestFit="1" customWidth="1"/>
    <col min="8704" max="8704" width="14.5703125" customWidth="1"/>
    <col min="8705" max="8705" width="15.28515625" customWidth="1"/>
    <col min="8706" max="8706" width="14.140625" customWidth="1"/>
    <col min="8707" max="8707" width="12.42578125" bestFit="1" customWidth="1"/>
    <col min="8708" max="8708" width="11.7109375" bestFit="1" customWidth="1"/>
    <col min="8709" max="8709" width="13.28515625" customWidth="1"/>
    <col min="8710" max="8710" width="11.85546875" bestFit="1" customWidth="1"/>
    <col min="8711" max="8711" width="12.28515625" bestFit="1" customWidth="1"/>
    <col min="8712" max="8712" width="15.140625" customWidth="1"/>
    <col min="8713" max="8713" width="14.7109375" customWidth="1"/>
    <col min="8714" max="8714" width="12.85546875" bestFit="1" customWidth="1"/>
    <col min="8715" max="8717" width="0" hidden="1" customWidth="1"/>
    <col min="8718" max="8718" width="15.85546875" bestFit="1" customWidth="1"/>
    <col min="8719" max="8719" width="16.140625" customWidth="1"/>
    <col min="8959" max="8959" width="82" bestFit="1" customWidth="1"/>
    <col min="8960" max="8960" width="14.5703125" customWidth="1"/>
    <col min="8961" max="8961" width="15.28515625" customWidth="1"/>
    <col min="8962" max="8962" width="14.140625" customWidth="1"/>
    <col min="8963" max="8963" width="12.42578125" bestFit="1" customWidth="1"/>
    <col min="8964" max="8964" width="11.7109375" bestFit="1" customWidth="1"/>
    <col min="8965" max="8965" width="13.28515625" customWidth="1"/>
    <col min="8966" max="8966" width="11.85546875" bestFit="1" customWidth="1"/>
    <col min="8967" max="8967" width="12.28515625" bestFit="1" customWidth="1"/>
    <col min="8968" max="8968" width="15.140625" customWidth="1"/>
    <col min="8969" max="8969" width="14.7109375" customWidth="1"/>
    <col min="8970" max="8970" width="12.85546875" bestFit="1" customWidth="1"/>
    <col min="8971" max="8973" width="0" hidden="1" customWidth="1"/>
    <col min="8974" max="8974" width="15.85546875" bestFit="1" customWidth="1"/>
    <col min="8975" max="8975" width="16.140625" customWidth="1"/>
    <col min="9215" max="9215" width="82" bestFit="1" customWidth="1"/>
    <col min="9216" max="9216" width="14.5703125" customWidth="1"/>
    <col min="9217" max="9217" width="15.28515625" customWidth="1"/>
    <col min="9218" max="9218" width="14.140625" customWidth="1"/>
    <col min="9219" max="9219" width="12.42578125" bestFit="1" customWidth="1"/>
    <col min="9220" max="9220" width="11.7109375" bestFit="1" customWidth="1"/>
    <col min="9221" max="9221" width="13.28515625" customWidth="1"/>
    <col min="9222" max="9222" width="11.85546875" bestFit="1" customWidth="1"/>
    <col min="9223" max="9223" width="12.28515625" bestFit="1" customWidth="1"/>
    <col min="9224" max="9224" width="15.140625" customWidth="1"/>
    <col min="9225" max="9225" width="14.7109375" customWidth="1"/>
    <col min="9226" max="9226" width="12.85546875" bestFit="1" customWidth="1"/>
    <col min="9227" max="9229" width="0" hidden="1" customWidth="1"/>
    <col min="9230" max="9230" width="15.85546875" bestFit="1" customWidth="1"/>
    <col min="9231" max="9231" width="16.140625" customWidth="1"/>
    <col min="9471" max="9471" width="82" bestFit="1" customWidth="1"/>
    <col min="9472" max="9472" width="14.5703125" customWidth="1"/>
    <col min="9473" max="9473" width="15.28515625" customWidth="1"/>
    <col min="9474" max="9474" width="14.140625" customWidth="1"/>
    <col min="9475" max="9475" width="12.42578125" bestFit="1" customWidth="1"/>
    <col min="9476" max="9476" width="11.7109375" bestFit="1" customWidth="1"/>
    <col min="9477" max="9477" width="13.28515625" customWidth="1"/>
    <col min="9478" max="9478" width="11.85546875" bestFit="1" customWidth="1"/>
    <col min="9479" max="9479" width="12.28515625" bestFit="1" customWidth="1"/>
    <col min="9480" max="9480" width="15.140625" customWidth="1"/>
    <col min="9481" max="9481" width="14.7109375" customWidth="1"/>
    <col min="9482" max="9482" width="12.85546875" bestFit="1" customWidth="1"/>
    <col min="9483" max="9485" width="0" hidden="1" customWidth="1"/>
    <col min="9486" max="9486" width="15.85546875" bestFit="1" customWidth="1"/>
    <col min="9487" max="9487" width="16.140625" customWidth="1"/>
    <col min="9727" max="9727" width="82" bestFit="1" customWidth="1"/>
    <col min="9728" max="9728" width="14.5703125" customWidth="1"/>
    <col min="9729" max="9729" width="15.28515625" customWidth="1"/>
    <col min="9730" max="9730" width="14.140625" customWidth="1"/>
    <col min="9731" max="9731" width="12.42578125" bestFit="1" customWidth="1"/>
    <col min="9732" max="9732" width="11.7109375" bestFit="1" customWidth="1"/>
    <col min="9733" max="9733" width="13.28515625" customWidth="1"/>
    <col min="9734" max="9734" width="11.85546875" bestFit="1" customWidth="1"/>
    <col min="9735" max="9735" width="12.28515625" bestFit="1" customWidth="1"/>
    <col min="9736" max="9736" width="15.140625" customWidth="1"/>
    <col min="9737" max="9737" width="14.7109375" customWidth="1"/>
    <col min="9738" max="9738" width="12.85546875" bestFit="1" customWidth="1"/>
    <col min="9739" max="9741" width="0" hidden="1" customWidth="1"/>
    <col min="9742" max="9742" width="15.85546875" bestFit="1" customWidth="1"/>
    <col min="9743" max="9743" width="16.140625" customWidth="1"/>
    <col min="9983" max="9983" width="82" bestFit="1" customWidth="1"/>
    <col min="9984" max="9984" width="14.5703125" customWidth="1"/>
    <col min="9985" max="9985" width="15.28515625" customWidth="1"/>
    <col min="9986" max="9986" width="14.140625" customWidth="1"/>
    <col min="9987" max="9987" width="12.42578125" bestFit="1" customWidth="1"/>
    <col min="9988" max="9988" width="11.7109375" bestFit="1" customWidth="1"/>
    <col min="9989" max="9989" width="13.28515625" customWidth="1"/>
    <col min="9990" max="9990" width="11.85546875" bestFit="1" customWidth="1"/>
    <col min="9991" max="9991" width="12.28515625" bestFit="1" customWidth="1"/>
    <col min="9992" max="9992" width="15.140625" customWidth="1"/>
    <col min="9993" max="9993" width="14.7109375" customWidth="1"/>
    <col min="9994" max="9994" width="12.85546875" bestFit="1" customWidth="1"/>
    <col min="9995" max="9997" width="0" hidden="1" customWidth="1"/>
    <col min="9998" max="9998" width="15.85546875" bestFit="1" customWidth="1"/>
    <col min="9999" max="9999" width="16.140625" customWidth="1"/>
    <col min="10239" max="10239" width="82" bestFit="1" customWidth="1"/>
    <col min="10240" max="10240" width="14.5703125" customWidth="1"/>
    <col min="10241" max="10241" width="15.28515625" customWidth="1"/>
    <col min="10242" max="10242" width="14.140625" customWidth="1"/>
    <col min="10243" max="10243" width="12.42578125" bestFit="1" customWidth="1"/>
    <col min="10244" max="10244" width="11.7109375" bestFit="1" customWidth="1"/>
    <col min="10245" max="10245" width="13.28515625" customWidth="1"/>
    <col min="10246" max="10246" width="11.85546875" bestFit="1" customWidth="1"/>
    <col min="10247" max="10247" width="12.28515625" bestFit="1" customWidth="1"/>
    <col min="10248" max="10248" width="15.140625" customWidth="1"/>
    <col min="10249" max="10249" width="14.7109375" customWidth="1"/>
    <col min="10250" max="10250" width="12.85546875" bestFit="1" customWidth="1"/>
    <col min="10251" max="10253" width="0" hidden="1" customWidth="1"/>
    <col min="10254" max="10254" width="15.85546875" bestFit="1" customWidth="1"/>
    <col min="10255" max="10255" width="16.140625" customWidth="1"/>
    <col min="10495" max="10495" width="82" bestFit="1" customWidth="1"/>
    <col min="10496" max="10496" width="14.5703125" customWidth="1"/>
    <col min="10497" max="10497" width="15.28515625" customWidth="1"/>
    <col min="10498" max="10498" width="14.140625" customWidth="1"/>
    <col min="10499" max="10499" width="12.42578125" bestFit="1" customWidth="1"/>
    <col min="10500" max="10500" width="11.7109375" bestFit="1" customWidth="1"/>
    <col min="10501" max="10501" width="13.28515625" customWidth="1"/>
    <col min="10502" max="10502" width="11.85546875" bestFit="1" customWidth="1"/>
    <col min="10503" max="10503" width="12.28515625" bestFit="1" customWidth="1"/>
    <col min="10504" max="10504" width="15.140625" customWidth="1"/>
    <col min="10505" max="10505" width="14.7109375" customWidth="1"/>
    <col min="10506" max="10506" width="12.85546875" bestFit="1" customWidth="1"/>
    <col min="10507" max="10509" width="0" hidden="1" customWidth="1"/>
    <col min="10510" max="10510" width="15.85546875" bestFit="1" customWidth="1"/>
    <col min="10511" max="10511" width="16.140625" customWidth="1"/>
    <col min="10751" max="10751" width="82" bestFit="1" customWidth="1"/>
    <col min="10752" max="10752" width="14.5703125" customWidth="1"/>
    <col min="10753" max="10753" width="15.28515625" customWidth="1"/>
    <col min="10754" max="10754" width="14.140625" customWidth="1"/>
    <col min="10755" max="10755" width="12.42578125" bestFit="1" customWidth="1"/>
    <col min="10756" max="10756" width="11.7109375" bestFit="1" customWidth="1"/>
    <col min="10757" max="10757" width="13.28515625" customWidth="1"/>
    <col min="10758" max="10758" width="11.85546875" bestFit="1" customWidth="1"/>
    <col min="10759" max="10759" width="12.28515625" bestFit="1" customWidth="1"/>
    <col min="10760" max="10760" width="15.140625" customWidth="1"/>
    <col min="10761" max="10761" width="14.7109375" customWidth="1"/>
    <col min="10762" max="10762" width="12.85546875" bestFit="1" customWidth="1"/>
    <col min="10763" max="10765" width="0" hidden="1" customWidth="1"/>
    <col min="10766" max="10766" width="15.85546875" bestFit="1" customWidth="1"/>
    <col min="10767" max="10767" width="16.140625" customWidth="1"/>
    <col min="11007" max="11007" width="82" bestFit="1" customWidth="1"/>
    <col min="11008" max="11008" width="14.5703125" customWidth="1"/>
    <col min="11009" max="11009" width="15.28515625" customWidth="1"/>
    <col min="11010" max="11010" width="14.140625" customWidth="1"/>
    <col min="11011" max="11011" width="12.42578125" bestFit="1" customWidth="1"/>
    <col min="11012" max="11012" width="11.7109375" bestFit="1" customWidth="1"/>
    <col min="11013" max="11013" width="13.28515625" customWidth="1"/>
    <col min="11014" max="11014" width="11.85546875" bestFit="1" customWidth="1"/>
    <col min="11015" max="11015" width="12.28515625" bestFit="1" customWidth="1"/>
    <col min="11016" max="11016" width="15.140625" customWidth="1"/>
    <col min="11017" max="11017" width="14.7109375" customWidth="1"/>
    <col min="11018" max="11018" width="12.85546875" bestFit="1" customWidth="1"/>
    <col min="11019" max="11021" width="0" hidden="1" customWidth="1"/>
    <col min="11022" max="11022" width="15.85546875" bestFit="1" customWidth="1"/>
    <col min="11023" max="11023" width="16.140625" customWidth="1"/>
    <col min="11263" max="11263" width="82" bestFit="1" customWidth="1"/>
    <col min="11264" max="11264" width="14.5703125" customWidth="1"/>
    <col min="11265" max="11265" width="15.28515625" customWidth="1"/>
    <col min="11266" max="11266" width="14.140625" customWidth="1"/>
    <col min="11267" max="11267" width="12.42578125" bestFit="1" customWidth="1"/>
    <col min="11268" max="11268" width="11.7109375" bestFit="1" customWidth="1"/>
    <col min="11269" max="11269" width="13.28515625" customWidth="1"/>
    <col min="11270" max="11270" width="11.85546875" bestFit="1" customWidth="1"/>
    <col min="11271" max="11271" width="12.28515625" bestFit="1" customWidth="1"/>
    <col min="11272" max="11272" width="15.140625" customWidth="1"/>
    <col min="11273" max="11273" width="14.7109375" customWidth="1"/>
    <col min="11274" max="11274" width="12.85546875" bestFit="1" customWidth="1"/>
    <col min="11275" max="11277" width="0" hidden="1" customWidth="1"/>
    <col min="11278" max="11278" width="15.85546875" bestFit="1" customWidth="1"/>
    <col min="11279" max="11279" width="16.140625" customWidth="1"/>
    <col min="11519" max="11519" width="82" bestFit="1" customWidth="1"/>
    <col min="11520" max="11520" width="14.5703125" customWidth="1"/>
    <col min="11521" max="11521" width="15.28515625" customWidth="1"/>
    <col min="11522" max="11522" width="14.140625" customWidth="1"/>
    <col min="11523" max="11523" width="12.42578125" bestFit="1" customWidth="1"/>
    <col min="11524" max="11524" width="11.7109375" bestFit="1" customWidth="1"/>
    <col min="11525" max="11525" width="13.28515625" customWidth="1"/>
    <col min="11526" max="11526" width="11.85546875" bestFit="1" customWidth="1"/>
    <col min="11527" max="11527" width="12.28515625" bestFit="1" customWidth="1"/>
    <col min="11528" max="11528" width="15.140625" customWidth="1"/>
    <col min="11529" max="11529" width="14.7109375" customWidth="1"/>
    <col min="11530" max="11530" width="12.85546875" bestFit="1" customWidth="1"/>
    <col min="11531" max="11533" width="0" hidden="1" customWidth="1"/>
    <col min="11534" max="11534" width="15.85546875" bestFit="1" customWidth="1"/>
    <col min="11535" max="11535" width="16.140625" customWidth="1"/>
    <col min="11775" max="11775" width="82" bestFit="1" customWidth="1"/>
    <col min="11776" max="11776" width="14.5703125" customWidth="1"/>
    <col min="11777" max="11777" width="15.28515625" customWidth="1"/>
    <col min="11778" max="11778" width="14.140625" customWidth="1"/>
    <col min="11779" max="11779" width="12.42578125" bestFit="1" customWidth="1"/>
    <col min="11780" max="11780" width="11.7109375" bestFit="1" customWidth="1"/>
    <col min="11781" max="11781" width="13.28515625" customWidth="1"/>
    <col min="11782" max="11782" width="11.85546875" bestFit="1" customWidth="1"/>
    <col min="11783" max="11783" width="12.28515625" bestFit="1" customWidth="1"/>
    <col min="11784" max="11784" width="15.140625" customWidth="1"/>
    <col min="11785" max="11785" width="14.7109375" customWidth="1"/>
    <col min="11786" max="11786" width="12.85546875" bestFit="1" customWidth="1"/>
    <col min="11787" max="11789" width="0" hidden="1" customWidth="1"/>
    <col min="11790" max="11790" width="15.85546875" bestFit="1" customWidth="1"/>
    <col min="11791" max="11791" width="16.140625" customWidth="1"/>
    <col min="12031" max="12031" width="82" bestFit="1" customWidth="1"/>
    <col min="12032" max="12032" width="14.5703125" customWidth="1"/>
    <col min="12033" max="12033" width="15.28515625" customWidth="1"/>
    <col min="12034" max="12034" width="14.140625" customWidth="1"/>
    <col min="12035" max="12035" width="12.42578125" bestFit="1" customWidth="1"/>
    <col min="12036" max="12036" width="11.7109375" bestFit="1" customWidth="1"/>
    <col min="12037" max="12037" width="13.28515625" customWidth="1"/>
    <col min="12038" max="12038" width="11.85546875" bestFit="1" customWidth="1"/>
    <col min="12039" max="12039" width="12.28515625" bestFit="1" customWidth="1"/>
    <col min="12040" max="12040" width="15.140625" customWidth="1"/>
    <col min="12041" max="12041" width="14.7109375" customWidth="1"/>
    <col min="12042" max="12042" width="12.85546875" bestFit="1" customWidth="1"/>
    <col min="12043" max="12045" width="0" hidden="1" customWidth="1"/>
    <col min="12046" max="12046" width="15.85546875" bestFit="1" customWidth="1"/>
    <col min="12047" max="12047" width="16.140625" customWidth="1"/>
    <col min="12287" max="12287" width="82" bestFit="1" customWidth="1"/>
    <col min="12288" max="12288" width="14.5703125" customWidth="1"/>
    <col min="12289" max="12289" width="15.28515625" customWidth="1"/>
    <col min="12290" max="12290" width="14.140625" customWidth="1"/>
    <col min="12291" max="12291" width="12.42578125" bestFit="1" customWidth="1"/>
    <col min="12292" max="12292" width="11.7109375" bestFit="1" customWidth="1"/>
    <col min="12293" max="12293" width="13.28515625" customWidth="1"/>
    <col min="12294" max="12294" width="11.85546875" bestFit="1" customWidth="1"/>
    <col min="12295" max="12295" width="12.28515625" bestFit="1" customWidth="1"/>
    <col min="12296" max="12296" width="15.140625" customWidth="1"/>
    <col min="12297" max="12297" width="14.7109375" customWidth="1"/>
    <col min="12298" max="12298" width="12.85546875" bestFit="1" customWidth="1"/>
    <col min="12299" max="12301" width="0" hidden="1" customWidth="1"/>
    <col min="12302" max="12302" width="15.85546875" bestFit="1" customWidth="1"/>
    <col min="12303" max="12303" width="16.140625" customWidth="1"/>
    <col min="12543" max="12543" width="82" bestFit="1" customWidth="1"/>
    <col min="12544" max="12544" width="14.5703125" customWidth="1"/>
    <col min="12545" max="12545" width="15.28515625" customWidth="1"/>
    <col min="12546" max="12546" width="14.140625" customWidth="1"/>
    <col min="12547" max="12547" width="12.42578125" bestFit="1" customWidth="1"/>
    <col min="12548" max="12548" width="11.7109375" bestFit="1" customWidth="1"/>
    <col min="12549" max="12549" width="13.28515625" customWidth="1"/>
    <col min="12550" max="12550" width="11.85546875" bestFit="1" customWidth="1"/>
    <col min="12551" max="12551" width="12.28515625" bestFit="1" customWidth="1"/>
    <col min="12552" max="12552" width="15.140625" customWidth="1"/>
    <col min="12553" max="12553" width="14.7109375" customWidth="1"/>
    <col min="12554" max="12554" width="12.85546875" bestFit="1" customWidth="1"/>
    <col min="12555" max="12557" width="0" hidden="1" customWidth="1"/>
    <col min="12558" max="12558" width="15.85546875" bestFit="1" customWidth="1"/>
    <col min="12559" max="12559" width="16.140625" customWidth="1"/>
    <col min="12799" max="12799" width="82" bestFit="1" customWidth="1"/>
    <col min="12800" max="12800" width="14.5703125" customWidth="1"/>
    <col min="12801" max="12801" width="15.28515625" customWidth="1"/>
    <col min="12802" max="12802" width="14.140625" customWidth="1"/>
    <col min="12803" max="12803" width="12.42578125" bestFit="1" customWidth="1"/>
    <col min="12804" max="12804" width="11.7109375" bestFit="1" customWidth="1"/>
    <col min="12805" max="12805" width="13.28515625" customWidth="1"/>
    <col min="12806" max="12806" width="11.85546875" bestFit="1" customWidth="1"/>
    <col min="12807" max="12807" width="12.28515625" bestFit="1" customWidth="1"/>
    <col min="12808" max="12808" width="15.140625" customWidth="1"/>
    <col min="12809" max="12809" width="14.7109375" customWidth="1"/>
    <col min="12810" max="12810" width="12.85546875" bestFit="1" customWidth="1"/>
    <col min="12811" max="12813" width="0" hidden="1" customWidth="1"/>
    <col min="12814" max="12814" width="15.85546875" bestFit="1" customWidth="1"/>
    <col min="12815" max="12815" width="16.140625" customWidth="1"/>
    <col min="13055" max="13055" width="82" bestFit="1" customWidth="1"/>
    <col min="13056" max="13056" width="14.5703125" customWidth="1"/>
    <col min="13057" max="13057" width="15.28515625" customWidth="1"/>
    <col min="13058" max="13058" width="14.140625" customWidth="1"/>
    <col min="13059" max="13059" width="12.42578125" bestFit="1" customWidth="1"/>
    <col min="13060" max="13060" width="11.7109375" bestFit="1" customWidth="1"/>
    <col min="13061" max="13061" width="13.28515625" customWidth="1"/>
    <col min="13062" max="13062" width="11.85546875" bestFit="1" customWidth="1"/>
    <col min="13063" max="13063" width="12.28515625" bestFit="1" customWidth="1"/>
    <col min="13064" max="13064" width="15.140625" customWidth="1"/>
    <col min="13065" max="13065" width="14.7109375" customWidth="1"/>
    <col min="13066" max="13066" width="12.85546875" bestFit="1" customWidth="1"/>
    <col min="13067" max="13069" width="0" hidden="1" customWidth="1"/>
    <col min="13070" max="13070" width="15.85546875" bestFit="1" customWidth="1"/>
    <col min="13071" max="13071" width="16.140625" customWidth="1"/>
    <col min="13311" max="13311" width="82" bestFit="1" customWidth="1"/>
    <col min="13312" max="13312" width="14.5703125" customWidth="1"/>
    <col min="13313" max="13313" width="15.28515625" customWidth="1"/>
    <col min="13314" max="13314" width="14.140625" customWidth="1"/>
    <col min="13315" max="13315" width="12.42578125" bestFit="1" customWidth="1"/>
    <col min="13316" max="13316" width="11.7109375" bestFit="1" customWidth="1"/>
    <col min="13317" max="13317" width="13.28515625" customWidth="1"/>
    <col min="13318" max="13318" width="11.85546875" bestFit="1" customWidth="1"/>
    <col min="13319" max="13319" width="12.28515625" bestFit="1" customWidth="1"/>
    <col min="13320" max="13320" width="15.140625" customWidth="1"/>
    <col min="13321" max="13321" width="14.7109375" customWidth="1"/>
    <col min="13322" max="13322" width="12.85546875" bestFit="1" customWidth="1"/>
    <col min="13323" max="13325" width="0" hidden="1" customWidth="1"/>
    <col min="13326" max="13326" width="15.85546875" bestFit="1" customWidth="1"/>
    <col min="13327" max="13327" width="16.140625" customWidth="1"/>
    <col min="13567" max="13567" width="82" bestFit="1" customWidth="1"/>
    <col min="13568" max="13568" width="14.5703125" customWidth="1"/>
    <col min="13569" max="13569" width="15.28515625" customWidth="1"/>
    <col min="13570" max="13570" width="14.140625" customWidth="1"/>
    <col min="13571" max="13571" width="12.42578125" bestFit="1" customWidth="1"/>
    <col min="13572" max="13572" width="11.7109375" bestFit="1" customWidth="1"/>
    <col min="13573" max="13573" width="13.28515625" customWidth="1"/>
    <col min="13574" max="13574" width="11.85546875" bestFit="1" customWidth="1"/>
    <col min="13575" max="13575" width="12.28515625" bestFit="1" customWidth="1"/>
    <col min="13576" max="13576" width="15.140625" customWidth="1"/>
    <col min="13577" max="13577" width="14.7109375" customWidth="1"/>
    <col min="13578" max="13578" width="12.85546875" bestFit="1" customWidth="1"/>
    <col min="13579" max="13581" width="0" hidden="1" customWidth="1"/>
    <col min="13582" max="13582" width="15.85546875" bestFit="1" customWidth="1"/>
    <col min="13583" max="13583" width="16.140625" customWidth="1"/>
    <col min="13823" max="13823" width="82" bestFit="1" customWidth="1"/>
    <col min="13824" max="13824" width="14.5703125" customWidth="1"/>
    <col min="13825" max="13825" width="15.28515625" customWidth="1"/>
    <col min="13826" max="13826" width="14.140625" customWidth="1"/>
    <col min="13827" max="13827" width="12.42578125" bestFit="1" customWidth="1"/>
    <col min="13828" max="13828" width="11.7109375" bestFit="1" customWidth="1"/>
    <col min="13829" max="13829" width="13.28515625" customWidth="1"/>
    <col min="13830" max="13830" width="11.85546875" bestFit="1" customWidth="1"/>
    <col min="13831" max="13831" width="12.28515625" bestFit="1" customWidth="1"/>
    <col min="13832" max="13832" width="15.140625" customWidth="1"/>
    <col min="13833" max="13833" width="14.7109375" customWidth="1"/>
    <col min="13834" max="13834" width="12.85546875" bestFit="1" customWidth="1"/>
    <col min="13835" max="13837" width="0" hidden="1" customWidth="1"/>
    <col min="13838" max="13838" width="15.85546875" bestFit="1" customWidth="1"/>
    <col min="13839" max="13839" width="16.140625" customWidth="1"/>
    <col min="14079" max="14079" width="82" bestFit="1" customWidth="1"/>
    <col min="14080" max="14080" width="14.5703125" customWidth="1"/>
    <col min="14081" max="14081" width="15.28515625" customWidth="1"/>
    <col min="14082" max="14082" width="14.140625" customWidth="1"/>
    <col min="14083" max="14083" width="12.42578125" bestFit="1" customWidth="1"/>
    <col min="14084" max="14084" width="11.7109375" bestFit="1" customWidth="1"/>
    <col min="14085" max="14085" width="13.28515625" customWidth="1"/>
    <col min="14086" max="14086" width="11.85546875" bestFit="1" customWidth="1"/>
    <col min="14087" max="14087" width="12.28515625" bestFit="1" customWidth="1"/>
    <col min="14088" max="14088" width="15.140625" customWidth="1"/>
    <col min="14089" max="14089" width="14.7109375" customWidth="1"/>
    <col min="14090" max="14090" width="12.85546875" bestFit="1" customWidth="1"/>
    <col min="14091" max="14093" width="0" hidden="1" customWidth="1"/>
    <col min="14094" max="14094" width="15.85546875" bestFit="1" customWidth="1"/>
    <col min="14095" max="14095" width="16.140625" customWidth="1"/>
    <col min="14335" max="14335" width="82" bestFit="1" customWidth="1"/>
    <col min="14336" max="14336" width="14.5703125" customWidth="1"/>
    <col min="14337" max="14337" width="15.28515625" customWidth="1"/>
    <col min="14338" max="14338" width="14.140625" customWidth="1"/>
    <col min="14339" max="14339" width="12.42578125" bestFit="1" customWidth="1"/>
    <col min="14340" max="14340" width="11.7109375" bestFit="1" customWidth="1"/>
    <col min="14341" max="14341" width="13.28515625" customWidth="1"/>
    <col min="14342" max="14342" width="11.85546875" bestFit="1" customWidth="1"/>
    <col min="14343" max="14343" width="12.28515625" bestFit="1" customWidth="1"/>
    <col min="14344" max="14344" width="15.140625" customWidth="1"/>
    <col min="14345" max="14345" width="14.7109375" customWidth="1"/>
    <col min="14346" max="14346" width="12.85546875" bestFit="1" customWidth="1"/>
    <col min="14347" max="14349" width="0" hidden="1" customWidth="1"/>
    <col min="14350" max="14350" width="15.85546875" bestFit="1" customWidth="1"/>
    <col min="14351" max="14351" width="16.140625" customWidth="1"/>
    <col min="14591" max="14591" width="82" bestFit="1" customWidth="1"/>
    <col min="14592" max="14592" width="14.5703125" customWidth="1"/>
    <col min="14593" max="14593" width="15.28515625" customWidth="1"/>
    <col min="14594" max="14594" width="14.140625" customWidth="1"/>
    <col min="14595" max="14595" width="12.42578125" bestFit="1" customWidth="1"/>
    <col min="14596" max="14596" width="11.7109375" bestFit="1" customWidth="1"/>
    <col min="14597" max="14597" width="13.28515625" customWidth="1"/>
    <col min="14598" max="14598" width="11.85546875" bestFit="1" customWidth="1"/>
    <col min="14599" max="14599" width="12.28515625" bestFit="1" customWidth="1"/>
    <col min="14600" max="14600" width="15.140625" customWidth="1"/>
    <col min="14601" max="14601" width="14.7109375" customWidth="1"/>
    <col min="14602" max="14602" width="12.85546875" bestFit="1" customWidth="1"/>
    <col min="14603" max="14605" width="0" hidden="1" customWidth="1"/>
    <col min="14606" max="14606" width="15.85546875" bestFit="1" customWidth="1"/>
    <col min="14607" max="14607" width="16.140625" customWidth="1"/>
    <col min="14847" max="14847" width="82" bestFit="1" customWidth="1"/>
    <col min="14848" max="14848" width="14.5703125" customWidth="1"/>
    <col min="14849" max="14849" width="15.28515625" customWidth="1"/>
    <col min="14850" max="14850" width="14.140625" customWidth="1"/>
    <col min="14851" max="14851" width="12.42578125" bestFit="1" customWidth="1"/>
    <col min="14852" max="14852" width="11.7109375" bestFit="1" customWidth="1"/>
    <col min="14853" max="14853" width="13.28515625" customWidth="1"/>
    <col min="14854" max="14854" width="11.85546875" bestFit="1" customWidth="1"/>
    <col min="14855" max="14855" width="12.28515625" bestFit="1" customWidth="1"/>
    <col min="14856" max="14856" width="15.140625" customWidth="1"/>
    <col min="14857" max="14857" width="14.7109375" customWidth="1"/>
    <col min="14858" max="14858" width="12.85546875" bestFit="1" customWidth="1"/>
    <col min="14859" max="14861" width="0" hidden="1" customWidth="1"/>
    <col min="14862" max="14862" width="15.85546875" bestFit="1" customWidth="1"/>
    <col min="14863" max="14863" width="16.140625" customWidth="1"/>
    <col min="15103" max="15103" width="82" bestFit="1" customWidth="1"/>
    <col min="15104" max="15104" width="14.5703125" customWidth="1"/>
    <col min="15105" max="15105" width="15.28515625" customWidth="1"/>
    <col min="15106" max="15106" width="14.140625" customWidth="1"/>
    <col min="15107" max="15107" width="12.42578125" bestFit="1" customWidth="1"/>
    <col min="15108" max="15108" width="11.7109375" bestFit="1" customWidth="1"/>
    <col min="15109" max="15109" width="13.28515625" customWidth="1"/>
    <col min="15110" max="15110" width="11.85546875" bestFit="1" customWidth="1"/>
    <col min="15111" max="15111" width="12.28515625" bestFit="1" customWidth="1"/>
    <col min="15112" max="15112" width="15.140625" customWidth="1"/>
    <col min="15113" max="15113" width="14.7109375" customWidth="1"/>
    <col min="15114" max="15114" width="12.85546875" bestFit="1" customWidth="1"/>
    <col min="15115" max="15117" width="0" hidden="1" customWidth="1"/>
    <col min="15118" max="15118" width="15.85546875" bestFit="1" customWidth="1"/>
    <col min="15119" max="15119" width="16.140625" customWidth="1"/>
    <col min="15359" max="15359" width="82" bestFit="1" customWidth="1"/>
    <col min="15360" max="15360" width="14.5703125" customWidth="1"/>
    <col min="15361" max="15361" width="15.28515625" customWidth="1"/>
    <col min="15362" max="15362" width="14.140625" customWidth="1"/>
    <col min="15363" max="15363" width="12.42578125" bestFit="1" customWidth="1"/>
    <col min="15364" max="15364" width="11.7109375" bestFit="1" customWidth="1"/>
    <col min="15365" max="15365" width="13.28515625" customWidth="1"/>
    <col min="15366" max="15366" width="11.85546875" bestFit="1" customWidth="1"/>
    <col min="15367" max="15367" width="12.28515625" bestFit="1" customWidth="1"/>
    <col min="15368" max="15368" width="15.140625" customWidth="1"/>
    <col min="15369" max="15369" width="14.7109375" customWidth="1"/>
    <col min="15370" max="15370" width="12.85546875" bestFit="1" customWidth="1"/>
    <col min="15371" max="15373" width="0" hidden="1" customWidth="1"/>
    <col min="15374" max="15374" width="15.85546875" bestFit="1" customWidth="1"/>
    <col min="15375" max="15375" width="16.140625" customWidth="1"/>
    <col min="15615" max="15615" width="82" bestFit="1" customWidth="1"/>
    <col min="15616" max="15616" width="14.5703125" customWidth="1"/>
    <col min="15617" max="15617" width="15.28515625" customWidth="1"/>
    <col min="15618" max="15618" width="14.140625" customWidth="1"/>
    <col min="15619" max="15619" width="12.42578125" bestFit="1" customWidth="1"/>
    <col min="15620" max="15620" width="11.7109375" bestFit="1" customWidth="1"/>
    <col min="15621" max="15621" width="13.28515625" customWidth="1"/>
    <col min="15622" max="15622" width="11.85546875" bestFit="1" customWidth="1"/>
    <col min="15623" max="15623" width="12.28515625" bestFit="1" customWidth="1"/>
    <col min="15624" max="15624" width="15.140625" customWidth="1"/>
    <col min="15625" max="15625" width="14.7109375" customWidth="1"/>
    <col min="15626" max="15626" width="12.85546875" bestFit="1" customWidth="1"/>
    <col min="15627" max="15629" width="0" hidden="1" customWidth="1"/>
    <col min="15630" max="15630" width="15.85546875" bestFit="1" customWidth="1"/>
    <col min="15631" max="15631" width="16.140625" customWidth="1"/>
    <col min="15871" max="15871" width="82" bestFit="1" customWidth="1"/>
    <col min="15872" max="15872" width="14.5703125" customWidth="1"/>
    <col min="15873" max="15873" width="15.28515625" customWidth="1"/>
    <col min="15874" max="15874" width="14.140625" customWidth="1"/>
    <col min="15875" max="15875" width="12.42578125" bestFit="1" customWidth="1"/>
    <col min="15876" max="15876" width="11.7109375" bestFit="1" customWidth="1"/>
    <col min="15877" max="15877" width="13.28515625" customWidth="1"/>
    <col min="15878" max="15878" width="11.85546875" bestFit="1" customWidth="1"/>
    <col min="15879" max="15879" width="12.28515625" bestFit="1" customWidth="1"/>
    <col min="15880" max="15880" width="15.140625" customWidth="1"/>
    <col min="15881" max="15881" width="14.7109375" customWidth="1"/>
    <col min="15882" max="15882" width="12.85546875" bestFit="1" customWidth="1"/>
    <col min="15883" max="15885" width="0" hidden="1" customWidth="1"/>
    <col min="15886" max="15886" width="15.85546875" bestFit="1" customWidth="1"/>
    <col min="15887" max="15887" width="16.140625" customWidth="1"/>
    <col min="16127" max="16127" width="82" bestFit="1" customWidth="1"/>
    <col min="16128" max="16128" width="14.5703125" customWidth="1"/>
    <col min="16129" max="16129" width="15.28515625" customWidth="1"/>
    <col min="16130" max="16130" width="14.140625" customWidth="1"/>
    <col min="16131" max="16131" width="12.42578125" bestFit="1" customWidth="1"/>
    <col min="16132" max="16132" width="11.7109375" bestFit="1" customWidth="1"/>
    <col min="16133" max="16133" width="13.28515625" customWidth="1"/>
    <col min="16134" max="16134" width="11.85546875" bestFit="1" customWidth="1"/>
    <col min="16135" max="16135" width="12.28515625" bestFit="1" customWidth="1"/>
    <col min="16136" max="16136" width="15.140625" customWidth="1"/>
    <col min="16137" max="16137" width="14.7109375" customWidth="1"/>
    <col min="16138" max="16138" width="12.85546875" bestFit="1" customWidth="1"/>
    <col min="16139" max="16141" width="0" hidden="1" customWidth="1"/>
    <col min="16142" max="16142" width="15.85546875" bestFit="1" customWidth="1"/>
    <col min="16143" max="16143" width="16.140625" customWidth="1"/>
  </cols>
  <sheetData>
    <row r="1" spans="1:18" ht="15.75">
      <c r="A1" s="112" t="s">
        <v>978</v>
      </c>
      <c r="I1" s="113" t="s">
        <v>979</v>
      </c>
      <c r="J1" s="114">
        <f ca="1">NOW()</f>
        <v>43935.557211805557</v>
      </c>
    </row>
    <row r="2" spans="1:18" ht="15.75">
      <c r="A2" s="112" t="s">
        <v>1004</v>
      </c>
    </row>
    <row r="4" spans="1:18" ht="5.25" customHeight="1">
      <c r="A4" s="115"/>
      <c r="B4" s="116"/>
      <c r="C4" s="116"/>
      <c r="D4" s="116"/>
      <c r="E4" s="117"/>
      <c r="F4" s="117"/>
      <c r="G4" s="117"/>
      <c r="H4" s="117"/>
      <c r="I4" s="117"/>
      <c r="J4" s="117"/>
      <c r="K4" s="118"/>
      <c r="L4" s="118"/>
      <c r="M4" s="118"/>
      <c r="N4" s="118"/>
    </row>
    <row r="5" spans="1:18" ht="49.5" customHeight="1" thickBot="1">
      <c r="A5" s="119" t="s">
        <v>980</v>
      </c>
      <c r="B5" s="120" t="s">
        <v>981</v>
      </c>
      <c r="C5" s="121" t="s">
        <v>982</v>
      </c>
      <c r="D5" s="121" t="s">
        <v>983</v>
      </c>
      <c r="E5" s="121" t="s">
        <v>984</v>
      </c>
      <c r="F5" s="121" t="s">
        <v>953</v>
      </c>
      <c r="G5" s="121" t="s">
        <v>985</v>
      </c>
      <c r="H5" s="121" t="s">
        <v>955</v>
      </c>
      <c r="I5" s="120" t="s">
        <v>986</v>
      </c>
      <c r="J5" s="121" t="s">
        <v>987</v>
      </c>
      <c r="K5" s="121"/>
      <c r="L5" s="121" t="s">
        <v>988</v>
      </c>
      <c r="M5" s="122"/>
      <c r="N5" s="122"/>
    </row>
    <row r="6" spans="1:18" s="127" customFormat="1" ht="15">
      <c r="A6" s="123" t="s">
        <v>1012</v>
      </c>
      <c r="B6" s="124">
        <f>+'Labor Pivot'!J5</f>
        <v>614320.567064684</v>
      </c>
      <c r="C6" s="124">
        <f>+'Labor Pivot'!B5</f>
        <v>524236.40439805877</v>
      </c>
      <c r="D6" s="124">
        <f>+'Labor Pivot'!C5</f>
        <v>823565.74888213095</v>
      </c>
      <c r="E6" s="124">
        <f>+'Labor Pivot'!D5+'Labor Pivot'!K5</f>
        <v>2779905.2880801004</v>
      </c>
      <c r="F6" s="124">
        <f>+'Labor Pivot'!E5</f>
        <v>5157602.1359743048</v>
      </c>
      <c r="G6" s="124">
        <f>+'Labor Pivot'!F5</f>
        <v>3190184.1774781761</v>
      </c>
      <c r="H6" s="124">
        <f>+'Labor Pivot'!G5</f>
        <v>439020.22691081103</v>
      </c>
      <c r="I6" s="124">
        <f>+'Labor Pivot'!I5</f>
        <v>645953.5432895585</v>
      </c>
      <c r="J6" s="125">
        <f>SUM(B6:I6)</f>
        <v>14174788.092077823</v>
      </c>
      <c r="K6" s="125"/>
      <c r="L6" s="125">
        <f>+J6-K6</f>
        <v>14174788.092077823</v>
      </c>
      <c r="M6" s="125" t="e">
        <f>+GETPIVOTDATA("Total Compensation by FOAPAL",'[1]GU001 Labor'!$A$3)</f>
        <v>#REF!</v>
      </c>
      <c r="N6" s="126"/>
    </row>
    <row r="7" spans="1:18" ht="15">
      <c r="A7" s="128"/>
      <c r="B7" s="116"/>
      <c r="C7" s="116"/>
      <c r="D7" s="116"/>
      <c r="E7" s="117"/>
      <c r="F7" s="117"/>
      <c r="G7" s="117"/>
      <c r="H7" s="117"/>
      <c r="I7" s="117"/>
      <c r="J7" s="117"/>
      <c r="K7" s="117"/>
      <c r="L7" s="117">
        <f>+J7-K7</f>
        <v>0</v>
      </c>
      <c r="M7" s="118"/>
      <c r="N7" s="118"/>
    </row>
    <row r="8" spans="1:18" ht="15">
      <c r="A8" s="129" t="s">
        <v>1005</v>
      </c>
      <c r="B8" s="116">
        <f>+[2]Summary!$B$6</f>
        <v>544677.60014999995</v>
      </c>
      <c r="C8" s="116">
        <f>+[2]Summary!$C$6</f>
        <v>523168.09187640005</v>
      </c>
      <c r="D8" s="116">
        <f>+[2]Summary!$D$6</f>
        <v>793223.00180107495</v>
      </c>
      <c r="E8" s="116">
        <f>+[2]Summary!$E$6</f>
        <v>2753230.1626658994</v>
      </c>
      <c r="F8" s="116">
        <f>+[2]Summary!$F$6</f>
        <v>5002551.7964311</v>
      </c>
      <c r="G8" s="116">
        <f>+[2]Summary!$G$6</f>
        <v>3087728.5314991269</v>
      </c>
      <c r="H8" s="116">
        <f>+[2]Summary!$H$6</f>
        <v>419527.25827555003</v>
      </c>
      <c r="I8" s="116">
        <f>+[2]Summary!$I$6</f>
        <v>632597.88282585004</v>
      </c>
      <c r="J8" s="117">
        <f>SUM(B8:I8)</f>
        <v>13756704.325525001</v>
      </c>
      <c r="K8" s="117"/>
      <c r="L8" s="117">
        <f>+J8-K8</f>
        <v>13756704.325525001</v>
      </c>
      <c r="M8" s="117">
        <v>12739527</v>
      </c>
      <c r="N8" s="111"/>
      <c r="O8" s="130"/>
    </row>
    <row r="9" spans="1:18" s="110" customFormat="1" ht="15.75" thickBot="1">
      <c r="A9" s="131" t="s">
        <v>989</v>
      </c>
      <c r="B9" s="132">
        <f>+B6-B8</f>
        <v>69642.966914684046</v>
      </c>
      <c r="C9" s="132">
        <f t="shared" ref="C9:L9" si="0">+C6-C8</f>
        <v>1068.3125216587214</v>
      </c>
      <c r="D9" s="132">
        <f t="shared" si="0"/>
        <v>30342.747081056004</v>
      </c>
      <c r="E9" s="132">
        <f t="shared" si="0"/>
        <v>26675.125414201058</v>
      </c>
      <c r="F9" s="132">
        <f t="shared" si="0"/>
        <v>155050.33954320475</v>
      </c>
      <c r="G9" s="132">
        <f t="shared" si="0"/>
        <v>102455.64597904915</v>
      </c>
      <c r="H9" s="132">
        <f t="shared" si="0"/>
        <v>19492.968635261001</v>
      </c>
      <c r="I9" s="132">
        <f t="shared" si="0"/>
        <v>13355.660463708453</v>
      </c>
      <c r="J9" s="132">
        <f t="shared" si="0"/>
        <v>418083.76655282266</v>
      </c>
      <c r="K9" s="132">
        <f t="shared" si="0"/>
        <v>0</v>
      </c>
      <c r="L9" s="132">
        <f t="shared" si="0"/>
        <v>418083.76655282266</v>
      </c>
      <c r="M9" s="133"/>
      <c r="N9" s="134"/>
    </row>
    <row r="10" spans="1:18" ht="14.25">
      <c r="A10" s="118"/>
      <c r="B10" s="116"/>
      <c r="C10" s="116"/>
      <c r="D10" s="116"/>
      <c r="E10" s="117"/>
      <c r="F10" s="117"/>
      <c r="G10" s="117"/>
      <c r="H10" s="117"/>
      <c r="I10" s="117"/>
      <c r="J10" s="117"/>
      <c r="K10" s="117"/>
      <c r="L10" s="117"/>
      <c r="M10" s="118"/>
      <c r="N10" s="118"/>
    </row>
    <row r="11" spans="1:18" ht="15.75" thickBot="1">
      <c r="A11" s="135" t="s">
        <v>990</v>
      </c>
      <c r="B11" s="116"/>
      <c r="C11" s="116"/>
      <c r="D11" s="116"/>
      <c r="E11" s="117"/>
      <c r="F11" s="117"/>
      <c r="G11" s="117"/>
      <c r="H11" s="117"/>
      <c r="I11" s="117"/>
      <c r="J11" s="117"/>
      <c r="K11" s="117"/>
      <c r="L11" s="117"/>
      <c r="M11" s="118"/>
      <c r="N11" s="118"/>
    </row>
    <row r="12" spans="1:18" ht="15">
      <c r="A12" s="136" t="s">
        <v>991</v>
      </c>
      <c r="B12" s="117">
        <f t="shared" ref="B12:J12" si="1">+B9-B13-B14-B15-B16-B17-B18-SUM(B22:B43)</f>
        <v>61317.993790259054</v>
      </c>
      <c r="C12" s="117">
        <f t="shared" si="1"/>
        <v>-6070.2172557750755</v>
      </c>
      <c r="D12" s="117">
        <f t="shared" si="1"/>
        <v>16826.97554857529</v>
      </c>
      <c r="E12" s="117">
        <f t="shared" si="1"/>
        <v>-11687.060412449016</v>
      </c>
      <c r="F12" s="117">
        <f t="shared" si="1"/>
        <v>87636.55591963284</v>
      </c>
      <c r="G12" s="117">
        <f t="shared" si="1"/>
        <v>56727.276829390292</v>
      </c>
      <c r="H12" s="117">
        <f t="shared" si="1"/>
        <v>14046.190962527271</v>
      </c>
      <c r="I12" s="117">
        <f t="shared" si="1"/>
        <v>4045.8051187153906</v>
      </c>
      <c r="J12" s="117">
        <f t="shared" si="1"/>
        <v>222843.52050087549</v>
      </c>
      <c r="K12" s="117"/>
      <c r="L12" s="117"/>
      <c r="M12" s="118"/>
      <c r="N12" s="137"/>
    </row>
    <row r="13" spans="1:18" ht="15">
      <c r="A13" s="234" t="s">
        <v>1034</v>
      </c>
      <c r="B13" s="138">
        <f>+'Health Benefit Change'!E13+'Health Benefit Change'!L13</f>
        <v>3887.7523199999796</v>
      </c>
      <c r="C13" s="138">
        <f>+'Health Benefit Change'!E5+'Health Benefit Change'!L5</f>
        <v>1943.8761599999898</v>
      </c>
      <c r="D13" s="138">
        <f>+'Health Benefit Change'!E6+'Health Benefit Change'!L6</f>
        <v>2186.8606799999989</v>
      </c>
      <c r="E13" s="138">
        <f>+'Health Benefit Change'!E7+'Health Benefit Change'!L7+'Health Benefit Change'!E14+'Health Benefit Change'!L14</f>
        <v>11541.764699999962</v>
      </c>
      <c r="F13" s="138">
        <f>+'Health Benefit Change'!E8+'Health Benefit Change'!L8</f>
        <v>17008.916399999944</v>
      </c>
      <c r="G13" s="138">
        <f>+'Health Benefit Change'!E9+'Health Benefit Change'!L9</f>
        <v>12079.915631999993</v>
      </c>
      <c r="H13" s="138">
        <f>+'Health Benefit Change'!E10+'Health Benefit Change'!L10</f>
        <v>971.9380799999949</v>
      </c>
      <c r="I13" s="138">
        <f>+'Health Benefit Change'!E12+'Health Benefit Change'!L12</f>
        <v>3401.7832799999887</v>
      </c>
      <c r="J13" s="117">
        <f t="shared" ref="J13:J18" si="2">SUM(B13:I13)</f>
        <v>53022.807251999853</v>
      </c>
      <c r="K13" s="117"/>
      <c r="L13" s="117"/>
      <c r="M13" s="118"/>
      <c r="N13" s="118"/>
    </row>
    <row r="14" spans="1:18" ht="15">
      <c r="A14" s="234" t="s">
        <v>1035</v>
      </c>
      <c r="B14" s="138">
        <f>+'Worker Comp Analysis'!E13</f>
        <v>28.211524425000334</v>
      </c>
      <c r="C14" s="138">
        <f>+'Worker Comp Analysis'!E5</f>
        <v>31.988215513800242</v>
      </c>
      <c r="D14" s="138">
        <f>+'Worker Comp Analysis'!E6</f>
        <v>51.36883935671267</v>
      </c>
      <c r="E14" s="138">
        <f>+'Worker Comp Analysis'!E7+'Worker Comp Analysis'!E14</f>
        <v>165.15777073005074</v>
      </c>
      <c r="F14" s="138">
        <f>+'Worker Comp Analysis'!E8</f>
        <v>310.38869469195197</v>
      </c>
      <c r="G14" s="138">
        <f>+'Worker Comp Analysis'!E9</f>
        <v>192.28139843826648</v>
      </c>
      <c r="H14" s="138">
        <f>+'Worker Comp Analysis'!E10</f>
        <v>27.555664693725248</v>
      </c>
      <c r="I14" s="138">
        <f>+'Worker Comp Analysis'!E12</f>
        <v>35.847299913075403</v>
      </c>
      <c r="J14" s="117">
        <f t="shared" si="2"/>
        <v>842.79940776258309</v>
      </c>
      <c r="K14" s="117"/>
      <c r="L14" s="117"/>
      <c r="M14" s="118"/>
      <c r="N14" s="118"/>
    </row>
    <row r="15" spans="1:18" ht="15">
      <c r="A15" s="234"/>
      <c r="B15" s="138"/>
      <c r="C15" s="138"/>
      <c r="D15" s="138"/>
      <c r="E15" s="138"/>
      <c r="F15" s="138"/>
      <c r="G15" s="138"/>
      <c r="H15" s="138"/>
      <c r="I15" s="138"/>
      <c r="J15" s="117">
        <f t="shared" si="2"/>
        <v>0</v>
      </c>
      <c r="K15" s="117"/>
      <c r="L15" s="117"/>
      <c r="M15" s="118"/>
      <c r="N15" s="118"/>
      <c r="R15" s="130"/>
    </row>
    <row r="16" spans="1:18" ht="15">
      <c r="A16" s="141" t="s">
        <v>1024</v>
      </c>
      <c r="B16" s="138"/>
      <c r="C16" s="140"/>
      <c r="D16" s="138">
        <f>+GU001_STRS_PERS_PT!E19</f>
        <v>7102.6415101439998</v>
      </c>
      <c r="E16" s="138"/>
      <c r="F16" s="138"/>
      <c r="G16" s="138">
        <f>+GU001_STRS_PERS_PT!E22</f>
        <v>5762.4007956475907</v>
      </c>
      <c r="H16" s="138"/>
      <c r="I16" s="138"/>
      <c r="J16" s="117">
        <f t="shared" si="2"/>
        <v>12865.04230579159</v>
      </c>
      <c r="K16" s="117"/>
      <c r="L16" s="117"/>
      <c r="M16" s="118"/>
      <c r="N16" s="118"/>
      <c r="R16" s="130"/>
    </row>
    <row r="17" spans="1:18" ht="15">
      <c r="A17" s="141" t="s">
        <v>1025</v>
      </c>
      <c r="B17" s="138">
        <f>+GU001_STRS_PERS_PT!G26</f>
        <v>4409.0092800000057</v>
      </c>
      <c r="C17" s="138">
        <f>+GU001_STRS_PERS_PT!G18</f>
        <v>5162.6654019200068</v>
      </c>
      <c r="D17" s="138">
        <f>+GU001_STRS_PERS_PT!G19</f>
        <v>4174.9005029800028</v>
      </c>
      <c r="E17" s="138">
        <f>+GU001_STRS_PERS_PT!G20+GU001_STRS_PERS_PT!G27</f>
        <v>26655.263355920062</v>
      </c>
      <c r="F17" s="138">
        <f>+GU001_STRS_PERS_PT!G21</f>
        <v>50094.478528880049</v>
      </c>
      <c r="G17" s="138">
        <f>+GU001_STRS_PERS_PT!G22</f>
        <v>27693.771323573019</v>
      </c>
      <c r="H17" s="138">
        <f>+GU001_STRS_PERS_PT!G23</f>
        <v>4447.2839280400076</v>
      </c>
      <c r="I17" s="138">
        <f>+GU001_STRS_PERS_PT!G25</f>
        <v>5872.2247650799982</v>
      </c>
      <c r="J17" s="117">
        <f t="shared" si="2"/>
        <v>128509.59708639316</v>
      </c>
      <c r="K17" s="117"/>
      <c r="L17" s="117"/>
      <c r="M17" s="118"/>
      <c r="N17" s="118"/>
      <c r="R17" s="130"/>
    </row>
    <row r="18" spans="1:18" s="127" customFormat="1" ht="15.75" thickBot="1">
      <c r="A18" s="141"/>
      <c r="B18" s="142"/>
      <c r="C18" s="142"/>
      <c r="D18" s="142"/>
      <c r="E18" s="142"/>
      <c r="F18" s="142"/>
      <c r="G18" s="142"/>
      <c r="H18" s="142"/>
      <c r="I18" s="142"/>
      <c r="J18" s="125">
        <f t="shared" si="2"/>
        <v>0</v>
      </c>
      <c r="K18" s="143"/>
      <c r="L18" s="125"/>
      <c r="M18" s="126"/>
      <c r="N18" s="126"/>
      <c r="R18" s="144"/>
    </row>
    <row r="19" spans="1:18" s="110" customFormat="1" ht="15.75" thickBot="1">
      <c r="A19" s="145" t="s">
        <v>992</v>
      </c>
      <c r="B19" s="146">
        <f t="shared" ref="B19:J19" si="3">SUM(B12:B18)</f>
        <v>69642.966914684046</v>
      </c>
      <c r="C19" s="146">
        <f t="shared" si="3"/>
        <v>1068.3125216587214</v>
      </c>
      <c r="D19" s="146">
        <f t="shared" si="3"/>
        <v>30342.747081056004</v>
      </c>
      <c r="E19" s="146">
        <f t="shared" si="3"/>
        <v>26675.125414201058</v>
      </c>
      <c r="F19" s="146">
        <f t="shared" si="3"/>
        <v>155050.33954320478</v>
      </c>
      <c r="G19" s="146">
        <f t="shared" si="3"/>
        <v>102455.64597904915</v>
      </c>
      <c r="H19" s="146">
        <f t="shared" si="3"/>
        <v>19492.968635261001</v>
      </c>
      <c r="I19" s="146">
        <f t="shared" si="3"/>
        <v>13355.660463708453</v>
      </c>
      <c r="J19" s="146">
        <f t="shared" si="3"/>
        <v>418083.76655282266</v>
      </c>
      <c r="K19" s="147">
        <f>SUM(K13:K18)</f>
        <v>0</v>
      </c>
      <c r="L19" s="147">
        <f>SUM(L13:L18)</f>
        <v>0</v>
      </c>
      <c r="M19" s="147">
        <f>SUM(M13:M18)</f>
        <v>0</v>
      </c>
      <c r="N19" s="129"/>
      <c r="R19" s="148"/>
    </row>
    <row r="20" spans="1:18" ht="15">
      <c r="A20" s="139"/>
      <c r="B20" s="116"/>
      <c r="C20" s="116"/>
      <c r="D20" s="116"/>
      <c r="E20" s="116"/>
      <c r="F20" s="117"/>
      <c r="G20" s="117"/>
      <c r="H20" s="117"/>
      <c r="I20" s="117"/>
      <c r="J20" s="149"/>
      <c r="K20" s="149"/>
      <c r="L20" s="117"/>
      <c r="M20" s="150"/>
      <c r="N20" s="150"/>
    </row>
    <row r="21" spans="1:18" ht="15">
      <c r="A21" s="151" t="s">
        <v>993</v>
      </c>
      <c r="B21" s="116"/>
      <c r="C21" s="116"/>
      <c r="D21" s="116"/>
      <c r="E21" s="117"/>
      <c r="F21" s="117"/>
      <c r="G21" s="125"/>
      <c r="H21" s="117"/>
      <c r="I21" s="117"/>
      <c r="J21" s="149"/>
      <c r="K21" s="149"/>
      <c r="L21" s="117"/>
      <c r="M21" s="118"/>
      <c r="N21" s="118"/>
      <c r="O21" s="118"/>
    </row>
    <row r="22" spans="1:18" ht="14.25">
      <c r="A22" s="191"/>
      <c r="B22" s="116"/>
      <c r="C22" s="116"/>
      <c r="D22" s="116"/>
      <c r="E22" s="117"/>
      <c r="F22" s="152"/>
      <c r="G22" s="117"/>
      <c r="H22" s="117"/>
      <c r="I22" s="117"/>
      <c r="J22" s="149">
        <f>SUM(B22:I22)</f>
        <v>0</v>
      </c>
      <c r="K22" s="149"/>
      <c r="L22" s="117"/>
      <c r="M22" s="137"/>
      <c r="N22" s="118"/>
      <c r="O22" s="137"/>
    </row>
    <row r="23" spans="1:18" ht="12.95" customHeight="1">
      <c r="A23" s="191"/>
      <c r="B23" s="116"/>
      <c r="C23" s="116"/>
      <c r="D23" s="116"/>
      <c r="E23" s="125"/>
      <c r="F23" s="152"/>
      <c r="G23" s="152"/>
      <c r="H23" s="117"/>
      <c r="I23" s="117"/>
      <c r="J23" s="149">
        <f>SUM(B23:I23)</f>
        <v>0</v>
      </c>
      <c r="K23" s="149"/>
      <c r="L23" s="117"/>
      <c r="M23" s="118"/>
      <c r="N23" s="118"/>
      <c r="O23" s="118"/>
    </row>
    <row r="24" spans="1:18" ht="15">
      <c r="A24" s="268" t="s">
        <v>1045</v>
      </c>
      <c r="B24" s="116"/>
      <c r="C24" s="116"/>
      <c r="D24" s="116"/>
      <c r="E24" s="117"/>
      <c r="F24" s="117"/>
      <c r="G24" s="117"/>
      <c r="H24" s="117"/>
      <c r="I24" s="125"/>
      <c r="J24" s="149"/>
      <c r="K24" s="149"/>
      <c r="L24" s="117"/>
      <c r="M24" s="118"/>
      <c r="N24" s="118"/>
      <c r="O24" s="118"/>
    </row>
    <row r="25" spans="1:18" ht="12.95" customHeight="1">
      <c r="A25" s="191"/>
      <c r="B25" s="116"/>
      <c r="C25" s="116"/>
      <c r="D25" s="116"/>
      <c r="E25" s="117"/>
      <c r="F25" s="117"/>
      <c r="G25" s="117"/>
      <c r="H25" s="117"/>
      <c r="I25" s="125"/>
      <c r="J25" s="149">
        <f>SUM(B25:I25)</f>
        <v>0</v>
      </c>
      <c r="K25" s="149"/>
      <c r="L25" s="117"/>
      <c r="M25" s="118"/>
      <c r="N25" s="118"/>
      <c r="O25" s="118"/>
    </row>
    <row r="26" spans="1:18" ht="12.95" customHeight="1">
      <c r="A26" s="191"/>
      <c r="B26" s="116"/>
      <c r="C26" s="116"/>
      <c r="D26" s="116"/>
      <c r="E26" s="117"/>
      <c r="F26" s="117"/>
      <c r="G26" s="117"/>
      <c r="H26" s="117"/>
      <c r="I26" s="125"/>
      <c r="J26" s="149">
        <f>SUM(B26:I26)</f>
        <v>0</v>
      </c>
      <c r="K26" s="149"/>
      <c r="L26" s="117"/>
      <c r="M26" s="118"/>
      <c r="N26" s="118"/>
      <c r="O26" s="118"/>
    </row>
    <row r="27" spans="1:18" ht="15" hidden="1">
      <c r="A27" s="151" t="s">
        <v>994</v>
      </c>
      <c r="B27" s="116"/>
      <c r="C27" s="116"/>
      <c r="D27" s="116"/>
      <c r="E27" s="117"/>
      <c r="F27" s="117"/>
      <c r="G27" s="117"/>
      <c r="H27" s="117"/>
      <c r="I27" s="117"/>
      <c r="J27" s="149"/>
      <c r="K27" s="149"/>
      <c r="L27" s="117"/>
      <c r="M27" s="118"/>
      <c r="N27" s="118"/>
      <c r="O27" s="118"/>
    </row>
    <row r="28" spans="1:18" ht="14.25" hidden="1">
      <c r="A28" s="153"/>
      <c r="B28" s="116"/>
      <c r="C28" s="116"/>
      <c r="D28" s="116"/>
      <c r="E28" s="117"/>
      <c r="F28" s="117"/>
      <c r="G28" s="117"/>
      <c r="H28" s="117"/>
      <c r="I28" s="117"/>
      <c r="J28" s="149"/>
      <c r="K28" s="149"/>
      <c r="L28" s="117"/>
      <c r="M28" s="118"/>
      <c r="N28" s="118"/>
      <c r="O28" s="118"/>
    </row>
    <row r="29" spans="1:18" ht="14.25" hidden="1">
      <c r="A29" s="154"/>
      <c r="B29" s="116"/>
      <c r="C29" s="116"/>
      <c r="D29" s="116"/>
      <c r="E29" s="125"/>
      <c r="F29" s="117"/>
      <c r="G29" s="117"/>
      <c r="H29" s="117"/>
      <c r="I29" s="117"/>
      <c r="J29" s="149"/>
      <c r="K29" s="149"/>
      <c r="L29" s="117"/>
      <c r="M29" s="118"/>
      <c r="N29" s="118"/>
      <c r="O29" s="118"/>
    </row>
    <row r="30" spans="1:18" ht="14.25" hidden="1">
      <c r="A30" s="154"/>
      <c r="B30" s="116"/>
      <c r="C30" s="116"/>
      <c r="D30" s="116"/>
      <c r="E30" s="155"/>
      <c r="F30" s="125"/>
      <c r="G30" s="117"/>
      <c r="H30" s="117"/>
      <c r="I30" s="117"/>
      <c r="J30" s="149"/>
      <c r="K30" s="149"/>
      <c r="L30" s="117"/>
      <c r="M30" s="118"/>
      <c r="N30" s="118"/>
      <c r="O30" s="118"/>
    </row>
    <row r="31" spans="1:18" ht="14.25" hidden="1">
      <c r="A31" s="154"/>
      <c r="B31" s="116"/>
      <c r="C31" s="116"/>
      <c r="D31" s="116"/>
      <c r="E31" s="137"/>
      <c r="F31" s="137"/>
      <c r="G31" s="117"/>
      <c r="H31" s="117"/>
      <c r="I31" s="117"/>
      <c r="J31" s="149"/>
      <c r="K31" s="149"/>
      <c r="L31" s="117"/>
      <c r="M31" s="118"/>
      <c r="N31" s="118"/>
      <c r="O31" s="118"/>
    </row>
    <row r="32" spans="1:18" ht="14.25" hidden="1">
      <c r="A32" s="154"/>
      <c r="B32" s="116"/>
      <c r="C32" s="116"/>
      <c r="D32" s="116"/>
      <c r="E32" s="137"/>
      <c r="F32" s="156"/>
      <c r="G32" s="117"/>
      <c r="H32" s="117"/>
      <c r="I32" s="117"/>
      <c r="J32" s="149"/>
      <c r="K32" s="149"/>
      <c r="L32" s="117"/>
      <c r="M32" s="118"/>
      <c r="N32" s="118"/>
      <c r="O32" s="118"/>
    </row>
    <row r="33" spans="1:15" ht="14.25" hidden="1">
      <c r="A33" s="154"/>
      <c r="B33" s="116"/>
      <c r="C33" s="116"/>
      <c r="D33" s="116"/>
      <c r="E33" s="137"/>
      <c r="F33" s="137"/>
      <c r="G33" s="117"/>
      <c r="H33" s="117"/>
      <c r="I33" s="117"/>
      <c r="J33" s="149"/>
      <c r="K33" s="149"/>
      <c r="L33" s="117"/>
      <c r="M33" s="118"/>
      <c r="N33" s="118"/>
      <c r="O33" s="118"/>
    </row>
    <row r="34" spans="1:15" ht="14.25">
      <c r="A34" s="157" t="s">
        <v>995</v>
      </c>
      <c r="B34" s="116"/>
      <c r="C34" s="116"/>
      <c r="D34" s="116"/>
      <c r="E34" s="117"/>
      <c r="F34" s="117"/>
      <c r="G34" s="117"/>
      <c r="H34" s="117"/>
      <c r="I34" s="117"/>
      <c r="J34" s="149"/>
      <c r="K34" s="149"/>
      <c r="L34" s="117"/>
      <c r="M34" s="118"/>
      <c r="N34" s="118"/>
      <c r="O34" s="118"/>
    </row>
    <row r="35" spans="1:15" ht="14.25">
      <c r="A35" s="153"/>
      <c r="B35" s="116"/>
      <c r="C35" s="116"/>
      <c r="D35" s="116"/>
      <c r="E35" s="117"/>
      <c r="F35" s="117"/>
      <c r="G35" s="117"/>
      <c r="H35" s="117"/>
      <c r="I35" s="117"/>
      <c r="J35" s="149"/>
      <c r="K35" s="149"/>
      <c r="L35" s="117"/>
      <c r="M35" s="118"/>
      <c r="N35" s="118"/>
      <c r="O35" s="118"/>
    </row>
    <row r="36" spans="1:15" ht="14.25">
      <c r="A36" s="158"/>
      <c r="B36" s="116"/>
      <c r="C36" s="116"/>
      <c r="D36" s="116"/>
      <c r="E36" s="117"/>
      <c r="F36" s="125"/>
      <c r="G36" s="117"/>
      <c r="H36" s="117"/>
      <c r="I36" s="117"/>
      <c r="J36" s="149">
        <f>SUM(B36:I36)</f>
        <v>0</v>
      </c>
      <c r="K36" s="149"/>
      <c r="L36" s="117"/>
      <c r="M36" s="118"/>
      <c r="N36" s="118"/>
      <c r="O36" s="118"/>
    </row>
    <row r="37" spans="1:15" ht="14.25">
      <c r="A37" s="159"/>
      <c r="B37" s="116"/>
      <c r="C37" s="116"/>
      <c r="D37" s="116"/>
      <c r="E37" s="117"/>
      <c r="F37" s="117"/>
      <c r="G37" s="117"/>
      <c r="H37" s="117"/>
      <c r="I37" s="117"/>
      <c r="J37" s="149">
        <f>SUM(B37:I37)</f>
        <v>0</v>
      </c>
      <c r="K37" s="149"/>
      <c r="L37" s="117"/>
      <c r="M37" s="118"/>
      <c r="N37" s="118"/>
      <c r="O37" s="118"/>
    </row>
    <row r="38" spans="1:15" ht="14.25" hidden="1">
      <c r="A38" s="159"/>
      <c r="B38" s="116"/>
      <c r="C38" s="116"/>
      <c r="D38" s="116"/>
      <c r="E38" s="117"/>
      <c r="F38" s="117"/>
      <c r="G38" s="117"/>
      <c r="H38" s="117"/>
      <c r="I38" s="117"/>
      <c r="J38" s="149">
        <f>SUM(B38:I38)</f>
        <v>0</v>
      </c>
      <c r="K38" s="149"/>
      <c r="L38" s="117"/>
      <c r="M38" s="118"/>
      <c r="N38" s="118"/>
      <c r="O38" s="118"/>
    </row>
    <row r="39" spans="1:15" ht="14.25" hidden="1">
      <c r="A39" s="159"/>
      <c r="B39" s="116"/>
      <c r="C39" s="116"/>
      <c r="D39" s="116"/>
      <c r="E39" s="117"/>
      <c r="F39" s="117"/>
      <c r="G39" s="117"/>
      <c r="H39" s="117"/>
      <c r="I39" s="117"/>
      <c r="J39" s="149"/>
      <c r="K39" s="149"/>
      <c r="L39" s="117"/>
      <c r="M39" s="118"/>
      <c r="N39" s="118"/>
      <c r="O39" s="118"/>
    </row>
    <row r="40" spans="1:15" ht="14.25" hidden="1">
      <c r="A40" s="159"/>
      <c r="B40" s="116"/>
      <c r="C40" s="116"/>
      <c r="D40" s="116"/>
      <c r="E40" s="117"/>
      <c r="F40" s="117"/>
      <c r="G40" s="117"/>
      <c r="H40" s="117"/>
      <c r="I40" s="117"/>
      <c r="J40" s="149"/>
      <c r="K40" s="149"/>
      <c r="L40" s="117"/>
      <c r="M40" s="118"/>
      <c r="N40" s="118"/>
      <c r="O40" s="118"/>
    </row>
    <row r="41" spans="1:15" ht="14.25" hidden="1">
      <c r="A41" s="159"/>
      <c r="B41" s="116"/>
      <c r="C41" s="116"/>
      <c r="D41" s="116"/>
      <c r="E41" s="117"/>
      <c r="F41" s="117"/>
      <c r="G41" s="117"/>
      <c r="H41" s="117"/>
      <c r="I41" s="117"/>
      <c r="J41" s="149"/>
      <c r="K41" s="149"/>
      <c r="L41" s="117"/>
      <c r="M41" s="118"/>
      <c r="N41" s="118"/>
      <c r="O41" s="118"/>
    </row>
    <row r="42" spans="1:15" ht="14.25" hidden="1">
      <c r="A42" s="160"/>
      <c r="B42" s="116"/>
      <c r="C42" s="125"/>
      <c r="D42" s="116"/>
      <c r="E42" s="117"/>
      <c r="F42" s="137"/>
      <c r="G42" s="117"/>
      <c r="H42" s="117"/>
      <c r="I42" s="117"/>
      <c r="J42" s="149">
        <f>SUM(B42:I42)</f>
        <v>0</v>
      </c>
      <c r="K42" s="149"/>
      <c r="L42" s="117"/>
      <c r="M42" s="118"/>
      <c r="N42" s="118"/>
      <c r="O42" s="118"/>
    </row>
    <row r="43" spans="1:15" ht="15" thickBot="1">
      <c r="A43" s="160"/>
      <c r="B43" s="116"/>
      <c r="C43" s="125"/>
      <c r="D43" s="116"/>
      <c r="E43" s="117"/>
      <c r="F43" s="118"/>
      <c r="G43" s="117"/>
      <c r="H43" s="117"/>
      <c r="I43" s="117"/>
      <c r="J43" s="149"/>
      <c r="K43" s="149"/>
      <c r="L43" s="117"/>
      <c r="M43" s="118"/>
      <c r="N43" s="137"/>
      <c r="O43" s="118"/>
    </row>
    <row r="44" spans="1:15" ht="15.75" thickBot="1">
      <c r="A44" s="131" t="s">
        <v>989</v>
      </c>
      <c r="B44" s="146">
        <f t="shared" ref="B44:J44" si="4">SUM(B19:B43)</f>
        <v>69642.966914684046</v>
      </c>
      <c r="C44" s="146">
        <f t="shared" si="4"/>
        <v>1068.3125216587214</v>
      </c>
      <c r="D44" s="146">
        <f t="shared" si="4"/>
        <v>30342.747081056004</v>
      </c>
      <c r="E44" s="146">
        <f t="shared" si="4"/>
        <v>26675.125414201058</v>
      </c>
      <c r="F44" s="146">
        <f t="shared" si="4"/>
        <v>155050.33954320478</v>
      </c>
      <c r="G44" s="146">
        <f t="shared" si="4"/>
        <v>102455.64597904915</v>
      </c>
      <c r="H44" s="146">
        <f t="shared" si="4"/>
        <v>19492.968635261001</v>
      </c>
      <c r="I44" s="146">
        <f t="shared" si="4"/>
        <v>13355.660463708453</v>
      </c>
      <c r="J44" s="146">
        <f t="shared" si="4"/>
        <v>418083.76655282266</v>
      </c>
      <c r="K44" s="146">
        <v>626784.30838541815</v>
      </c>
      <c r="L44" s="146">
        <v>666061.18276019441</v>
      </c>
      <c r="M44" s="128"/>
      <c r="N44" s="134"/>
      <c r="O44" s="134"/>
    </row>
    <row r="45" spans="1:15">
      <c r="J45" s="130"/>
    </row>
    <row r="46" spans="1:15">
      <c r="A46" s="192"/>
      <c r="J46" s="130"/>
    </row>
    <row r="47" spans="1:15" ht="60.75" thickBot="1">
      <c r="A47" s="119" t="s">
        <v>996</v>
      </c>
      <c r="B47" s="161" t="s">
        <v>981</v>
      </c>
      <c r="C47" s="121" t="s">
        <v>982</v>
      </c>
      <c r="D47" s="121" t="s">
        <v>983</v>
      </c>
      <c r="E47" s="121" t="s">
        <v>984</v>
      </c>
      <c r="F47" s="121" t="s">
        <v>953</v>
      </c>
      <c r="G47" s="121" t="s">
        <v>985</v>
      </c>
      <c r="H47" s="121" t="s">
        <v>955</v>
      </c>
      <c r="I47" s="162" t="s">
        <v>986</v>
      </c>
      <c r="J47" s="121" t="s">
        <v>966</v>
      </c>
      <c r="K47" s="121" t="s">
        <v>997</v>
      </c>
      <c r="L47" s="121" t="s">
        <v>988</v>
      </c>
      <c r="M47" s="122" t="s">
        <v>998</v>
      </c>
    </row>
    <row r="48" spans="1:15" ht="15">
      <c r="A48" s="128"/>
      <c r="B48" s="163"/>
      <c r="C48" s="164"/>
      <c r="D48" s="164"/>
      <c r="E48" s="117"/>
      <c r="F48" s="117"/>
      <c r="G48" s="117"/>
      <c r="H48" s="117"/>
      <c r="I48" s="125"/>
      <c r="J48" s="117"/>
      <c r="K48" s="117"/>
      <c r="L48" s="117"/>
      <c r="M48" s="118"/>
    </row>
    <row r="49" spans="1:17" ht="15">
      <c r="A49" s="129" t="s">
        <v>1008</v>
      </c>
      <c r="B49" s="124">
        <f>+'Non-Labor Pivot'!C5</f>
        <v>683500</v>
      </c>
      <c r="C49" s="124">
        <f>+'Non-Labor Pivot'!G5</f>
        <v>39800</v>
      </c>
      <c r="D49" s="124">
        <f>+'Non-Labor Pivot'!E5</f>
        <v>458000</v>
      </c>
      <c r="E49" s="125">
        <f>+'Non-Labor Pivot'!B5</f>
        <v>8279642.4900000002</v>
      </c>
      <c r="F49" s="125">
        <f>+'Non-Labor Pivot'!H5</f>
        <v>6366485</v>
      </c>
      <c r="G49" s="125">
        <f>+'Non-Labor Pivot'!F5</f>
        <v>673203</v>
      </c>
      <c r="H49" s="152">
        <f>+'Non-Labor Pivot'!I5</f>
        <v>406000</v>
      </c>
      <c r="I49" s="125">
        <f>+'Non-Labor Pivot'!D5</f>
        <v>319789</v>
      </c>
      <c r="J49" s="125">
        <f>SUM(B49:I49)</f>
        <v>17226419.490000002</v>
      </c>
      <c r="K49" s="117">
        <v>12279648.83</v>
      </c>
      <c r="L49" s="117">
        <v>595625.66999999993</v>
      </c>
      <c r="M49" s="137">
        <f>+[1]Non_Labor_Variance!I200</f>
        <v>16503407.57</v>
      </c>
    </row>
    <row r="50" spans="1:17" ht="15">
      <c r="A50" s="128"/>
      <c r="B50" s="124"/>
      <c r="C50" s="124"/>
      <c r="D50" s="124"/>
      <c r="E50" s="125"/>
      <c r="F50" s="125"/>
      <c r="G50" s="125"/>
      <c r="H50" s="125"/>
      <c r="I50" s="125"/>
      <c r="J50" s="125"/>
      <c r="K50" s="117"/>
      <c r="L50" s="117"/>
      <c r="M50" s="118"/>
    </row>
    <row r="51" spans="1:17" s="127" customFormat="1" ht="15.75" thickBot="1">
      <c r="A51" s="123" t="s">
        <v>1006</v>
      </c>
      <c r="B51" s="124">
        <f>+'Non Labor Variance 2'!H67</f>
        <v>514500</v>
      </c>
      <c r="C51" s="124">
        <f>+'Non Labor Variance 2'!H167</f>
        <v>60334</v>
      </c>
      <c r="D51" s="124">
        <f>+'Non Labor Variance 2'!H122</f>
        <v>526206</v>
      </c>
      <c r="E51" s="125">
        <f>+'Non Labor Variance 2'!H57</f>
        <v>8280189.5</v>
      </c>
      <c r="F51" s="125">
        <f>+'Non Labor Variance 2'!H197</f>
        <v>5733879</v>
      </c>
      <c r="G51" s="125">
        <f>+'Non Labor Variance 2'!H155</f>
        <v>591510</v>
      </c>
      <c r="H51" s="125">
        <f>+'Non Labor Variance 2'!H209</f>
        <v>412500</v>
      </c>
      <c r="I51" s="125">
        <f>+'Non Labor Variance 2'!H101</f>
        <v>384289</v>
      </c>
      <c r="J51" s="125">
        <f>SUM(B51:I51)</f>
        <v>16503407.5</v>
      </c>
      <c r="K51" s="125">
        <v>12948659</v>
      </c>
      <c r="L51" s="125">
        <v>0</v>
      </c>
      <c r="M51" s="125">
        <f>+[1]Non_Labor_Variance!H200</f>
        <v>17075512</v>
      </c>
      <c r="N51" s="125"/>
      <c r="O51" s="284"/>
    </row>
    <row r="52" spans="1:17" s="110" customFormat="1" ht="15.75" thickBot="1">
      <c r="A52" s="131" t="s">
        <v>989</v>
      </c>
      <c r="B52" s="166">
        <f>+B49-B51</f>
        <v>169000</v>
      </c>
      <c r="C52" s="166">
        <f t="shared" ref="C52:J52" si="5">+C49-C51</f>
        <v>-20534</v>
      </c>
      <c r="D52" s="166">
        <f t="shared" si="5"/>
        <v>-68206</v>
      </c>
      <c r="E52" s="166">
        <f t="shared" si="5"/>
        <v>-547.00999999977648</v>
      </c>
      <c r="F52" s="166">
        <f t="shared" si="5"/>
        <v>632606</v>
      </c>
      <c r="G52" s="166">
        <f t="shared" si="5"/>
        <v>81693</v>
      </c>
      <c r="H52" s="166">
        <f t="shared" si="5"/>
        <v>-6500</v>
      </c>
      <c r="I52" s="166">
        <f t="shared" si="5"/>
        <v>-64500</v>
      </c>
      <c r="J52" s="166">
        <f t="shared" si="5"/>
        <v>723011.99000000209</v>
      </c>
      <c r="K52" s="146">
        <v>-669010.16999999993</v>
      </c>
      <c r="L52" s="146">
        <v>595625.66999999993</v>
      </c>
      <c r="M52" s="128"/>
      <c r="N52" s="167"/>
    </row>
    <row r="53" spans="1:17">
      <c r="A53" s="168"/>
      <c r="B53" s="127"/>
      <c r="C53" s="127"/>
      <c r="D53" s="127"/>
      <c r="E53" s="127"/>
      <c r="F53" s="127"/>
      <c r="G53" s="127"/>
      <c r="H53" s="127"/>
      <c r="I53" s="169"/>
      <c r="J53" s="127"/>
    </row>
    <row r="54" spans="1:17" ht="13.5" thickBot="1">
      <c r="A54" s="170" t="s">
        <v>1032</v>
      </c>
      <c r="B54" s="189">
        <v>-250000</v>
      </c>
      <c r="C54" s="189"/>
      <c r="D54" s="127"/>
      <c r="E54" s="127"/>
      <c r="F54" s="190">
        <v>-1288150</v>
      </c>
      <c r="G54" s="127"/>
      <c r="H54" s="127"/>
      <c r="I54" s="169"/>
      <c r="J54" s="190">
        <f>SUM(B54:I54)</f>
        <v>-1538150</v>
      </c>
    </row>
    <row r="55" spans="1:17" ht="13.5" thickBot="1">
      <c r="A55" s="170" t="s">
        <v>999</v>
      </c>
      <c r="B55" s="189">
        <f>+B49+B54</f>
        <v>433500</v>
      </c>
      <c r="C55" s="189"/>
      <c r="D55" s="127"/>
      <c r="E55" s="127"/>
      <c r="F55" s="189">
        <f>+F49+F54</f>
        <v>5078335</v>
      </c>
      <c r="G55" s="144"/>
      <c r="H55" s="127"/>
      <c r="I55" s="169"/>
      <c r="J55" s="189">
        <f>+J49+J54</f>
        <v>15688269.490000002</v>
      </c>
    </row>
    <row r="56" spans="1:17">
      <c r="A56" s="168"/>
      <c r="I56" s="169"/>
    </row>
    <row r="57" spans="1:17" ht="19.5">
      <c r="A57" s="171"/>
      <c r="B57" s="285" t="s">
        <v>1000</v>
      </c>
      <c r="C57" s="286"/>
      <c r="D57" s="286"/>
      <c r="E57" s="286"/>
      <c r="F57" s="286"/>
      <c r="G57" s="286"/>
      <c r="H57" s="286"/>
      <c r="I57" s="286"/>
      <c r="J57" s="286"/>
    </row>
    <row r="58" spans="1:17" s="173" customFormat="1" ht="14.25">
      <c r="A58" s="172"/>
    </row>
    <row r="59" spans="1:17" s="173" customFormat="1" ht="15.75" thickBot="1">
      <c r="A59" s="174" t="s">
        <v>1007</v>
      </c>
      <c r="B59" s="175">
        <f t="shared" ref="B59:J59" si="6">+B6+B49</f>
        <v>1297820.5670646839</v>
      </c>
      <c r="C59" s="175">
        <f t="shared" si="6"/>
        <v>564036.40439805877</v>
      </c>
      <c r="D59" s="175">
        <f t="shared" si="6"/>
        <v>1281565.748882131</v>
      </c>
      <c r="E59" s="175">
        <f t="shared" si="6"/>
        <v>11059547.7780801</v>
      </c>
      <c r="F59" s="175">
        <f t="shared" si="6"/>
        <v>11524087.135974305</v>
      </c>
      <c r="G59" s="175">
        <f t="shared" si="6"/>
        <v>3863387.1774781761</v>
      </c>
      <c r="H59" s="175">
        <f t="shared" si="6"/>
        <v>845020.22691081103</v>
      </c>
      <c r="I59" s="175">
        <f t="shared" si="6"/>
        <v>965742.5432895585</v>
      </c>
      <c r="J59" s="175">
        <f t="shared" si="6"/>
        <v>31401207.582077824</v>
      </c>
      <c r="K59" s="176">
        <v>22163409.850000001</v>
      </c>
      <c r="L59" s="176">
        <v>2887745.3596228193</v>
      </c>
      <c r="M59" s="129"/>
      <c r="N59" s="177"/>
      <c r="O59" s="177"/>
    </row>
    <row r="60" spans="1:17" s="173" customFormat="1" ht="15">
      <c r="A60" s="129"/>
      <c r="B60" s="147"/>
      <c r="C60" s="147"/>
      <c r="D60" s="147"/>
      <c r="E60" s="147"/>
      <c r="F60" s="147"/>
      <c r="G60" s="147"/>
      <c r="H60" s="147"/>
      <c r="I60" s="147"/>
      <c r="J60" s="147"/>
      <c r="K60" s="178"/>
      <c r="L60" s="178"/>
      <c r="M60" s="129"/>
      <c r="O60" s="177"/>
    </row>
    <row r="61" spans="1:17" s="173" customFormat="1" ht="15.75" thickBot="1">
      <c r="A61" s="174" t="s">
        <v>1001</v>
      </c>
      <c r="B61" s="176">
        <f t="shared" ref="B61:M61" si="7">+B59-B8-B51</f>
        <v>238642.96691468393</v>
      </c>
      <c r="C61" s="176">
        <f t="shared" si="7"/>
        <v>-19465.687478341279</v>
      </c>
      <c r="D61" s="176">
        <f t="shared" si="7"/>
        <v>-37863.252918943996</v>
      </c>
      <c r="E61" s="176">
        <f t="shared" si="7"/>
        <v>26128.115414200351</v>
      </c>
      <c r="F61" s="176">
        <f t="shared" si="7"/>
        <v>787656.33954320475</v>
      </c>
      <c r="G61" s="176">
        <f t="shared" si="7"/>
        <v>184148.64597904915</v>
      </c>
      <c r="H61" s="176">
        <f t="shared" si="7"/>
        <v>12992.968635261001</v>
      </c>
      <c r="I61" s="176">
        <f t="shared" si="7"/>
        <v>-51144.339536291547</v>
      </c>
      <c r="J61" s="176">
        <f t="shared" si="7"/>
        <v>1141095.7565528229</v>
      </c>
      <c r="K61" s="176">
        <f t="shared" si="7"/>
        <v>9214750.8500000015</v>
      </c>
      <c r="L61" s="176">
        <f t="shared" si="7"/>
        <v>-10868958.965902181</v>
      </c>
      <c r="M61" s="176">
        <f t="shared" si="7"/>
        <v>-29815039</v>
      </c>
      <c r="N61" s="179"/>
      <c r="O61" s="180"/>
      <c r="P61" s="180"/>
      <c r="Q61" s="180"/>
    </row>
    <row r="62" spans="1:17" ht="13.5" thickTop="1">
      <c r="A62" s="181"/>
      <c r="B62" s="182"/>
      <c r="C62" s="182"/>
      <c r="D62" s="182"/>
      <c r="E62" s="183"/>
      <c r="F62" s="183"/>
      <c r="G62" s="183"/>
      <c r="H62" s="183"/>
      <c r="I62" s="183"/>
      <c r="J62" s="183"/>
      <c r="K62" s="183">
        <v>22163409.850000001</v>
      </c>
      <c r="L62" s="183">
        <v>2887745.3596228193</v>
      </c>
      <c r="M62" s="181"/>
    </row>
    <row r="63" spans="1:17">
      <c r="B63" s="182"/>
      <c r="C63" s="182"/>
      <c r="D63" s="182"/>
      <c r="E63" s="183"/>
      <c r="F63" s="183"/>
      <c r="G63" s="183"/>
      <c r="H63" s="183"/>
      <c r="I63" s="183"/>
      <c r="J63" s="130"/>
    </row>
    <row r="64" spans="1:17">
      <c r="B64" s="182"/>
      <c r="C64" s="182"/>
      <c r="D64" s="182"/>
      <c r="E64" s="183"/>
      <c r="F64" s="183"/>
      <c r="G64" s="183"/>
      <c r="H64" s="183"/>
      <c r="I64" s="183"/>
    </row>
    <row r="65" spans="2:14">
      <c r="B65" s="182"/>
      <c r="C65" s="182"/>
      <c r="D65" s="182"/>
      <c r="E65" s="183"/>
      <c r="F65" s="183"/>
      <c r="G65" s="183"/>
      <c r="H65" s="183"/>
      <c r="I65" s="183"/>
    </row>
    <row r="68" spans="2:14">
      <c r="J68" s="184"/>
    </row>
    <row r="69" spans="2:14">
      <c r="J69" s="185">
        <f>+J59+J54</f>
        <v>29863057.582077824</v>
      </c>
      <c r="N69" t="s">
        <v>1009</v>
      </c>
    </row>
    <row r="70" spans="2:14" ht="13.5" thickBot="1">
      <c r="J70" s="185">
        <f>+[2]Summary!$J$72+[2]Summary!$J$67</f>
        <v>29346099.895525001</v>
      </c>
      <c r="N70" t="s">
        <v>1002</v>
      </c>
    </row>
    <row r="71" spans="2:14" ht="13.5" thickBot="1">
      <c r="J71" s="186">
        <f>+J69-J70</f>
        <v>516957.68655282259</v>
      </c>
      <c r="N71" t="s">
        <v>1003</v>
      </c>
    </row>
    <row r="72" spans="2:14">
      <c r="J72" s="187">
        <f>-J44</f>
        <v>-418083.76655282266</v>
      </c>
      <c r="N72" t="s">
        <v>1010</v>
      </c>
    </row>
    <row r="73" spans="2:14" ht="13.5" thickBot="1">
      <c r="J73" s="188">
        <f>SUM(J71:J72)</f>
        <v>98873.919999999925</v>
      </c>
      <c r="N73" t="s">
        <v>1011</v>
      </c>
    </row>
  </sheetData>
  <mergeCells count="1">
    <mergeCell ref="B57:J57"/>
  </mergeCells>
  <printOptions horizontalCentered="1" verticalCentered="1" gridLines="1"/>
  <pageMargins left="0.25" right="0.25" top="0.25" bottom="0.25" header="0.3" footer="0.3"/>
  <pageSetup scale="63"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activeCell="B5" sqref="B5"/>
    </sheetView>
  </sheetViews>
  <sheetFormatPr defaultRowHeight="12.75"/>
  <cols>
    <col min="1" max="1" width="37.42578125" bestFit="1" customWidth="1"/>
    <col min="2" max="2" width="16.42578125" bestFit="1" customWidth="1"/>
    <col min="3" max="3" width="9.28515625" bestFit="1" customWidth="1"/>
    <col min="4" max="6" width="11" bestFit="1" customWidth="1"/>
    <col min="7" max="7" width="9.28515625" bestFit="1" customWidth="1"/>
    <col min="8" max="8" width="3.28515625" bestFit="1" customWidth="1"/>
    <col min="9" max="11" width="9.28515625" bestFit="1" customWidth="1"/>
    <col min="12" max="12" width="12.140625" bestFit="1" customWidth="1"/>
    <col min="13" max="20" width="18.140625" bestFit="1" customWidth="1"/>
    <col min="21" max="23" width="23.42578125" bestFit="1" customWidth="1"/>
    <col min="24" max="36" width="16.42578125" bestFit="1" customWidth="1"/>
    <col min="37" max="37" width="11.5703125" bestFit="1" customWidth="1"/>
  </cols>
  <sheetData>
    <row r="1" spans="1:14">
      <c r="A1" s="109" t="s">
        <v>606</v>
      </c>
      <c r="B1" t="s">
        <v>23</v>
      </c>
    </row>
    <row r="3" spans="1:14">
      <c r="B3" s="109" t="s">
        <v>972</v>
      </c>
    </row>
    <row r="4" spans="1:14">
      <c r="B4">
        <v>10</v>
      </c>
      <c r="C4">
        <v>11</v>
      </c>
      <c r="D4">
        <v>12</v>
      </c>
      <c r="E4">
        <v>13</v>
      </c>
      <c r="F4">
        <v>14</v>
      </c>
      <c r="G4">
        <v>15</v>
      </c>
      <c r="H4">
        <v>16</v>
      </c>
      <c r="I4" t="s">
        <v>636</v>
      </c>
      <c r="J4" t="s">
        <v>638</v>
      </c>
      <c r="K4" t="s">
        <v>637</v>
      </c>
      <c r="L4" t="s">
        <v>956</v>
      </c>
      <c r="M4" s="29" t="s">
        <v>977</v>
      </c>
      <c r="N4" s="29" t="s">
        <v>976</v>
      </c>
    </row>
    <row r="5" spans="1:14">
      <c r="A5" t="s">
        <v>975</v>
      </c>
      <c r="B5" s="111">
        <v>522268.66545841901</v>
      </c>
      <c r="C5" s="111">
        <v>823351.74675785843</v>
      </c>
      <c r="D5" s="111">
        <v>2738522.6676562494</v>
      </c>
      <c r="E5" s="111">
        <v>5022462.1931014983</v>
      </c>
      <c r="F5" s="111">
        <v>3183446.5727013657</v>
      </c>
      <c r="G5" s="111">
        <v>438023.6876992</v>
      </c>
      <c r="H5" s="111">
        <v>0</v>
      </c>
      <c r="I5" s="111">
        <v>642528.85602729989</v>
      </c>
      <c r="J5" s="111">
        <v>611759.70300000021</v>
      </c>
      <c r="K5" s="111">
        <v>257472.70200645001</v>
      </c>
      <c r="L5" s="111">
        <v>14239836.79440834</v>
      </c>
      <c r="M5" s="111">
        <v>13753501</v>
      </c>
      <c r="N5" s="111">
        <f>+GETPIVOTDATA("Total Compensation by FOAPAL",$A$3)-M5</f>
        <v>486335.79440834001</v>
      </c>
    </row>
  </sheetData>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00"/>
  <sheetViews>
    <sheetView workbookViewId="0">
      <selection activeCell="A5" sqref="A5"/>
    </sheetView>
  </sheetViews>
  <sheetFormatPr defaultRowHeight="12.75"/>
  <cols>
    <col min="1" max="1" width="15.85546875" customWidth="1"/>
    <col min="3" max="3" width="33.85546875" bestFit="1" customWidth="1"/>
    <col min="4" max="6" width="19.28515625" bestFit="1" customWidth="1"/>
    <col min="7" max="7" width="25.5703125" bestFit="1" customWidth="1"/>
    <col min="8" max="8" width="28.42578125" bestFit="1" customWidth="1"/>
  </cols>
  <sheetData>
    <row r="3" spans="1:8">
      <c r="D3" s="109" t="s">
        <v>967</v>
      </c>
    </row>
    <row r="4" spans="1:8">
      <c r="A4" s="109" t="s">
        <v>947</v>
      </c>
      <c r="B4" s="109" t="s">
        <v>681</v>
      </c>
      <c r="C4" s="109" t="s">
        <v>682</v>
      </c>
      <c r="D4" t="s">
        <v>965</v>
      </c>
      <c r="E4" t="s">
        <v>968</v>
      </c>
      <c r="F4" t="s">
        <v>970</v>
      </c>
      <c r="G4" t="s">
        <v>969</v>
      </c>
      <c r="H4" t="s">
        <v>971</v>
      </c>
    </row>
    <row r="5" spans="1:8">
      <c r="A5" t="s">
        <v>952</v>
      </c>
      <c r="B5" t="s">
        <v>805</v>
      </c>
      <c r="C5" t="s">
        <v>806</v>
      </c>
      <c r="D5" s="111"/>
      <c r="E5" s="111"/>
      <c r="F5" s="111"/>
      <c r="G5" s="111"/>
      <c r="H5" s="111">
        <v>-22171.51</v>
      </c>
    </row>
    <row r="6" spans="1:8">
      <c r="B6" t="s">
        <v>727</v>
      </c>
      <c r="C6" t="s">
        <v>728</v>
      </c>
      <c r="D6" s="111">
        <v>20962.09</v>
      </c>
      <c r="E6" s="111">
        <v>18454</v>
      </c>
      <c r="F6" s="111">
        <v>7527</v>
      </c>
      <c r="G6" s="111">
        <v>19500</v>
      </c>
      <c r="H6" s="111">
        <v>20000</v>
      </c>
    </row>
    <row r="7" spans="1:8">
      <c r="B7" t="s">
        <v>775</v>
      </c>
      <c r="C7" t="s">
        <v>776</v>
      </c>
      <c r="D7" s="111">
        <v>1654.12</v>
      </c>
      <c r="E7" s="111">
        <v>2944.14</v>
      </c>
      <c r="F7" s="111">
        <v>3240.75</v>
      </c>
      <c r="G7" s="111">
        <v>0</v>
      </c>
      <c r="H7" s="111"/>
    </row>
    <row r="8" spans="1:8">
      <c r="B8" t="s">
        <v>505</v>
      </c>
      <c r="C8" t="s">
        <v>729</v>
      </c>
      <c r="D8" s="111">
        <v>11456.56</v>
      </c>
      <c r="E8" s="111"/>
      <c r="F8" s="111">
        <v>38253.199999999997</v>
      </c>
      <c r="G8" s="111">
        <v>0</v>
      </c>
      <c r="H8" s="111"/>
    </row>
    <row r="9" spans="1:8">
      <c r="B9" t="s">
        <v>687</v>
      </c>
      <c r="C9" t="s">
        <v>688</v>
      </c>
      <c r="D9" s="111">
        <v>183.06</v>
      </c>
      <c r="E9" s="111">
        <v>179.43</v>
      </c>
      <c r="F9" s="111">
        <v>0</v>
      </c>
      <c r="G9" s="111">
        <v>250</v>
      </c>
      <c r="H9" s="111">
        <v>250</v>
      </c>
    </row>
    <row r="10" spans="1:8">
      <c r="B10" t="s">
        <v>716</v>
      </c>
      <c r="C10" t="s">
        <v>717</v>
      </c>
      <c r="D10" s="111">
        <v>870.84</v>
      </c>
      <c r="E10" s="111"/>
      <c r="F10" s="111"/>
      <c r="G10" s="111"/>
      <c r="H10" s="111"/>
    </row>
    <row r="11" spans="1:8">
      <c r="B11" t="s">
        <v>689</v>
      </c>
      <c r="C11" t="s">
        <v>690</v>
      </c>
      <c r="D11" s="111">
        <v>31076.68</v>
      </c>
      <c r="E11" s="111">
        <v>22333.64</v>
      </c>
      <c r="F11" s="111">
        <v>6061.78</v>
      </c>
      <c r="G11" s="111">
        <v>36900</v>
      </c>
      <c r="H11" s="111">
        <v>36900</v>
      </c>
    </row>
    <row r="12" spans="1:8">
      <c r="B12" t="s">
        <v>777</v>
      </c>
      <c r="C12" t="s">
        <v>778</v>
      </c>
      <c r="D12" s="111">
        <v>17.739999999999998</v>
      </c>
      <c r="E12" s="111">
        <v>5653.94</v>
      </c>
      <c r="F12" s="111"/>
      <c r="G12" s="111"/>
      <c r="H12" s="111"/>
    </row>
    <row r="13" spans="1:8">
      <c r="B13" t="s">
        <v>819</v>
      </c>
      <c r="C13" t="s">
        <v>820</v>
      </c>
      <c r="D13" s="111">
        <v>675</v>
      </c>
      <c r="E13" s="111"/>
      <c r="F13" s="111"/>
      <c r="G13" s="111"/>
      <c r="H13" s="111"/>
    </row>
    <row r="14" spans="1:8">
      <c r="B14" t="s">
        <v>691</v>
      </c>
      <c r="C14" t="s">
        <v>692</v>
      </c>
      <c r="D14" s="111">
        <v>37976.380000000005</v>
      </c>
      <c r="E14" s="111">
        <v>111924.34</v>
      </c>
      <c r="F14" s="111">
        <v>34892.5</v>
      </c>
      <c r="G14" s="111">
        <v>220000</v>
      </c>
      <c r="H14" s="111">
        <v>170000</v>
      </c>
    </row>
    <row r="15" spans="1:8">
      <c r="B15" t="s">
        <v>694</v>
      </c>
      <c r="C15" t="s">
        <v>695</v>
      </c>
      <c r="D15" s="111">
        <v>10243.300000000001</v>
      </c>
      <c r="E15" s="111">
        <v>14289.93</v>
      </c>
      <c r="F15" s="111">
        <v>3261.16</v>
      </c>
      <c r="G15" s="111">
        <v>35500</v>
      </c>
      <c r="H15" s="111">
        <v>35100</v>
      </c>
    </row>
    <row r="16" spans="1:8">
      <c r="B16" t="s">
        <v>731</v>
      </c>
      <c r="C16" t="s">
        <v>732</v>
      </c>
      <c r="D16" s="111">
        <v>263.76</v>
      </c>
      <c r="E16" s="111">
        <v>113.16</v>
      </c>
      <c r="F16" s="111"/>
      <c r="G16" s="111"/>
      <c r="H16" s="111"/>
    </row>
    <row r="17" spans="2:8">
      <c r="B17" t="s">
        <v>700</v>
      </c>
      <c r="C17" t="s">
        <v>701</v>
      </c>
      <c r="D17" s="111">
        <v>1430.88</v>
      </c>
      <c r="E17" s="111">
        <v>1857.6</v>
      </c>
      <c r="F17" s="111">
        <v>362.98</v>
      </c>
      <c r="G17" s="111">
        <v>2000</v>
      </c>
      <c r="H17" s="111">
        <v>2200</v>
      </c>
    </row>
    <row r="18" spans="2:8">
      <c r="B18" t="s">
        <v>702</v>
      </c>
      <c r="C18" t="s">
        <v>703</v>
      </c>
      <c r="D18" s="111">
        <v>1665</v>
      </c>
      <c r="E18" s="111">
        <v>5504.08</v>
      </c>
      <c r="F18" s="111">
        <v>748</v>
      </c>
      <c r="G18" s="111">
        <v>3750</v>
      </c>
      <c r="H18" s="111">
        <v>1800</v>
      </c>
    </row>
    <row r="19" spans="2:8">
      <c r="B19" t="s">
        <v>825</v>
      </c>
      <c r="C19" t="s">
        <v>826</v>
      </c>
      <c r="D19" s="111">
        <v>894677.16</v>
      </c>
      <c r="E19" s="111">
        <v>1021553.87</v>
      </c>
      <c r="F19" s="111">
        <v>44188</v>
      </c>
      <c r="G19" s="111">
        <v>1325000</v>
      </c>
      <c r="H19" s="111">
        <v>1325000</v>
      </c>
    </row>
    <row r="20" spans="2:8">
      <c r="B20" t="s">
        <v>827</v>
      </c>
      <c r="C20" t="s">
        <v>828</v>
      </c>
      <c r="D20" s="111">
        <v>191739</v>
      </c>
      <c r="E20" s="111">
        <v>186078</v>
      </c>
      <c r="F20" s="111">
        <v>62013</v>
      </c>
      <c r="G20" s="111">
        <v>190000</v>
      </c>
      <c r="H20" s="111">
        <v>190000</v>
      </c>
    </row>
    <row r="21" spans="2:8">
      <c r="B21" t="s">
        <v>781</v>
      </c>
      <c r="C21" t="s">
        <v>782</v>
      </c>
      <c r="D21" s="111">
        <v>3755.37</v>
      </c>
      <c r="E21" s="111">
        <v>2353.4899999999998</v>
      </c>
      <c r="F21" s="111">
        <v>359.4</v>
      </c>
      <c r="G21" s="111">
        <v>7000</v>
      </c>
      <c r="H21" s="111">
        <v>7500</v>
      </c>
    </row>
    <row r="22" spans="2:8">
      <c r="B22" t="s">
        <v>808</v>
      </c>
      <c r="C22" t="s">
        <v>809</v>
      </c>
      <c r="D22" s="111">
        <v>0</v>
      </c>
      <c r="E22" s="111"/>
      <c r="F22" s="111"/>
      <c r="G22" s="111"/>
      <c r="H22" s="111"/>
    </row>
    <row r="23" spans="2:8">
      <c r="B23" t="s">
        <v>810</v>
      </c>
      <c r="C23" t="s">
        <v>811</v>
      </c>
      <c r="D23" s="111">
        <v>0</v>
      </c>
      <c r="E23" s="111"/>
      <c r="F23" s="111"/>
      <c r="G23" s="111"/>
      <c r="H23" s="111"/>
    </row>
    <row r="24" spans="2:8">
      <c r="B24" t="s">
        <v>704</v>
      </c>
      <c r="C24" t="s">
        <v>705</v>
      </c>
      <c r="D24" s="111">
        <v>42891.360000000001</v>
      </c>
      <c r="E24" s="111">
        <v>41553.61</v>
      </c>
      <c r="F24" s="111">
        <v>40306.11</v>
      </c>
      <c r="G24" s="111">
        <v>141250</v>
      </c>
      <c r="H24" s="111">
        <v>145000</v>
      </c>
    </row>
    <row r="25" spans="2:8">
      <c r="B25" t="s">
        <v>733</v>
      </c>
      <c r="C25" t="s">
        <v>734</v>
      </c>
      <c r="D25" s="111">
        <v>20017.16</v>
      </c>
      <c r="E25" s="111">
        <v>26366.67</v>
      </c>
      <c r="F25" s="111"/>
      <c r="G25" s="111"/>
      <c r="H25" s="111"/>
    </row>
    <row r="26" spans="2:8">
      <c r="B26" t="s">
        <v>794</v>
      </c>
      <c r="C26" t="s">
        <v>795</v>
      </c>
      <c r="D26" s="111"/>
      <c r="E26" s="111"/>
      <c r="F26" s="111">
        <v>1014.04</v>
      </c>
      <c r="G26" s="111">
        <v>0</v>
      </c>
      <c r="H26" s="111"/>
    </row>
    <row r="27" spans="2:8">
      <c r="B27" t="s">
        <v>796</v>
      </c>
      <c r="C27" t="s">
        <v>797</v>
      </c>
      <c r="D27" s="111"/>
      <c r="E27" s="111"/>
      <c r="F27" s="111">
        <v>1320.54</v>
      </c>
      <c r="G27" s="111">
        <v>0</v>
      </c>
      <c r="H27" s="111"/>
    </row>
    <row r="28" spans="2:8">
      <c r="B28" t="s">
        <v>737</v>
      </c>
      <c r="C28" t="s">
        <v>738</v>
      </c>
      <c r="D28" s="111"/>
      <c r="E28" s="111">
        <v>96</v>
      </c>
      <c r="F28" s="111">
        <v>1266</v>
      </c>
      <c r="G28" s="111">
        <v>0</v>
      </c>
      <c r="H28" s="111">
        <v>100</v>
      </c>
    </row>
    <row r="29" spans="2:8">
      <c r="B29" t="s">
        <v>829</v>
      </c>
      <c r="C29" t="s">
        <v>830</v>
      </c>
      <c r="D29" s="111">
        <v>86941.14</v>
      </c>
      <c r="E29" s="111">
        <v>111650.27</v>
      </c>
      <c r="F29" s="111">
        <v>350</v>
      </c>
      <c r="G29" s="111">
        <v>92000</v>
      </c>
      <c r="H29" s="111">
        <v>95000</v>
      </c>
    </row>
    <row r="30" spans="2:8">
      <c r="B30" t="s">
        <v>739</v>
      </c>
      <c r="C30" t="s">
        <v>740</v>
      </c>
      <c r="D30" s="111">
        <v>8900</v>
      </c>
      <c r="E30" s="111">
        <v>0</v>
      </c>
      <c r="F30" s="111"/>
      <c r="G30" s="111"/>
      <c r="H30" s="111"/>
    </row>
    <row r="31" spans="2:8">
      <c r="B31" t="s">
        <v>822</v>
      </c>
      <c r="C31" t="s">
        <v>823</v>
      </c>
      <c r="D31" s="111">
        <v>0</v>
      </c>
      <c r="E31" s="111">
        <v>0</v>
      </c>
      <c r="F31" s="111"/>
      <c r="G31" s="111"/>
      <c r="H31" s="111"/>
    </row>
    <row r="32" spans="2:8">
      <c r="B32" t="s">
        <v>741</v>
      </c>
      <c r="C32" t="s">
        <v>742</v>
      </c>
      <c r="D32" s="111">
        <v>3500</v>
      </c>
      <c r="E32" s="111">
        <v>385948.61</v>
      </c>
      <c r="F32" s="111"/>
      <c r="G32" s="111"/>
      <c r="H32" s="111"/>
    </row>
    <row r="33" spans="2:8">
      <c r="B33" t="s">
        <v>743</v>
      </c>
      <c r="C33" t="s">
        <v>744</v>
      </c>
      <c r="D33" s="111">
        <v>230</v>
      </c>
      <c r="E33" s="111"/>
      <c r="F33" s="111"/>
      <c r="G33" s="111"/>
      <c r="H33" s="111"/>
    </row>
    <row r="34" spans="2:8">
      <c r="B34" t="s">
        <v>745</v>
      </c>
      <c r="C34" t="s">
        <v>746</v>
      </c>
      <c r="D34" s="111">
        <v>348.52</v>
      </c>
      <c r="E34" s="111">
        <v>310.61</v>
      </c>
      <c r="F34" s="111">
        <v>0</v>
      </c>
      <c r="G34" s="111">
        <v>200</v>
      </c>
      <c r="H34" s="111">
        <v>200</v>
      </c>
    </row>
    <row r="35" spans="2:8">
      <c r="B35" t="s">
        <v>747</v>
      </c>
      <c r="C35" t="s">
        <v>748</v>
      </c>
      <c r="D35" s="111">
        <v>167916.89</v>
      </c>
      <c r="E35" s="111">
        <v>172360.32000000001</v>
      </c>
      <c r="F35" s="111">
        <v>64246.59</v>
      </c>
      <c r="G35" s="111">
        <v>185000</v>
      </c>
      <c r="H35" s="111">
        <v>185000</v>
      </c>
    </row>
    <row r="36" spans="2:8">
      <c r="B36" t="s">
        <v>749</v>
      </c>
      <c r="C36" t="s">
        <v>750</v>
      </c>
      <c r="D36" s="111">
        <v>19674.13</v>
      </c>
      <c r="E36" s="111">
        <v>20079.13</v>
      </c>
      <c r="F36" s="111">
        <v>7152.94</v>
      </c>
      <c r="G36" s="111">
        <v>21900</v>
      </c>
      <c r="H36" s="111">
        <v>21900</v>
      </c>
    </row>
    <row r="37" spans="2:8">
      <c r="B37" t="s">
        <v>751</v>
      </c>
      <c r="C37" t="s">
        <v>752</v>
      </c>
      <c r="D37" s="111">
        <v>6395.05</v>
      </c>
      <c r="E37" s="111">
        <v>4287.3</v>
      </c>
      <c r="F37" s="111">
        <v>1797.5</v>
      </c>
      <c r="G37" s="111">
        <v>0</v>
      </c>
      <c r="H37" s="111"/>
    </row>
    <row r="38" spans="2:8">
      <c r="B38" t="s">
        <v>753</v>
      </c>
      <c r="C38" t="s">
        <v>754</v>
      </c>
      <c r="D38" s="111">
        <v>-51.25</v>
      </c>
      <c r="E38" s="111">
        <v>0</v>
      </c>
      <c r="F38" s="111"/>
      <c r="G38" s="111"/>
      <c r="H38" s="111"/>
    </row>
    <row r="39" spans="2:8">
      <c r="B39" t="s">
        <v>722</v>
      </c>
      <c r="C39" t="s">
        <v>723</v>
      </c>
      <c r="D39" s="111">
        <v>242.24</v>
      </c>
      <c r="E39" s="111">
        <v>0</v>
      </c>
      <c r="F39" s="111">
        <v>213.76</v>
      </c>
      <c r="G39" s="111">
        <v>2000</v>
      </c>
      <c r="H39" s="111">
        <v>3000</v>
      </c>
    </row>
    <row r="40" spans="2:8">
      <c r="B40" t="s">
        <v>815</v>
      </c>
      <c r="C40" t="s">
        <v>816</v>
      </c>
      <c r="D40" s="111">
        <v>0</v>
      </c>
      <c r="E40" s="111">
        <v>0</v>
      </c>
      <c r="F40" s="111">
        <v>-1</v>
      </c>
      <c r="G40" s="111">
        <v>0</v>
      </c>
      <c r="H40" s="111"/>
    </row>
    <row r="41" spans="2:8">
      <c r="B41" t="s">
        <v>755</v>
      </c>
      <c r="C41" t="s">
        <v>756</v>
      </c>
      <c r="D41" s="111">
        <v>34777.85</v>
      </c>
      <c r="E41" s="111">
        <v>37050.07</v>
      </c>
      <c r="F41" s="111">
        <v>0</v>
      </c>
      <c r="G41" s="111">
        <v>35000</v>
      </c>
      <c r="H41" s="111">
        <v>35000</v>
      </c>
    </row>
    <row r="42" spans="2:8">
      <c r="B42" t="s">
        <v>757</v>
      </c>
      <c r="C42" t="s">
        <v>758</v>
      </c>
      <c r="D42" s="111">
        <v>17469.650000000001</v>
      </c>
      <c r="E42" s="111">
        <v>21417.329999999998</v>
      </c>
      <c r="F42" s="111">
        <v>10241.69</v>
      </c>
      <c r="G42" s="111">
        <v>31900</v>
      </c>
      <c r="H42" s="111">
        <v>31900</v>
      </c>
    </row>
    <row r="43" spans="2:8">
      <c r="B43" t="s">
        <v>759</v>
      </c>
      <c r="C43" t="s">
        <v>760</v>
      </c>
      <c r="D43" s="111">
        <v>2276.7199999999998</v>
      </c>
      <c r="E43" s="111">
        <v>4420</v>
      </c>
      <c r="F43" s="111">
        <v>332.51</v>
      </c>
      <c r="G43" s="111">
        <v>0</v>
      </c>
      <c r="H43" s="111"/>
    </row>
    <row r="44" spans="2:8">
      <c r="B44" t="s">
        <v>761</v>
      </c>
      <c r="C44" t="s">
        <v>762</v>
      </c>
      <c r="D44" s="111">
        <v>-63464.840000000004</v>
      </c>
      <c r="E44" s="111">
        <v>-77442.429999999993</v>
      </c>
      <c r="F44" s="111"/>
      <c r="G44" s="111"/>
      <c r="H44" s="111"/>
    </row>
    <row r="45" spans="2:8">
      <c r="B45" t="s">
        <v>707</v>
      </c>
      <c r="C45" t="s">
        <v>708</v>
      </c>
      <c r="D45" s="111">
        <v>2913</v>
      </c>
      <c r="E45" s="111"/>
      <c r="F45" s="111">
        <v>6492.97</v>
      </c>
      <c r="G45" s="111">
        <v>5000</v>
      </c>
      <c r="H45" s="111">
        <v>5000</v>
      </c>
    </row>
    <row r="46" spans="2:8">
      <c r="B46" t="s">
        <v>798</v>
      </c>
      <c r="C46" t="s">
        <v>799</v>
      </c>
      <c r="D46" s="111">
        <v>8061.46</v>
      </c>
      <c r="E46" s="111"/>
      <c r="F46" s="111"/>
      <c r="G46" s="111"/>
      <c r="H46" s="111"/>
    </row>
    <row r="47" spans="2:8">
      <c r="B47" t="s">
        <v>763</v>
      </c>
      <c r="C47" t="s">
        <v>764</v>
      </c>
      <c r="D47" s="111"/>
      <c r="E47" s="111">
        <v>0</v>
      </c>
      <c r="F47" s="111"/>
      <c r="G47" s="111"/>
      <c r="H47" s="111"/>
    </row>
    <row r="48" spans="2:8">
      <c r="B48" t="s">
        <v>765</v>
      </c>
      <c r="C48" t="s">
        <v>764</v>
      </c>
      <c r="D48" s="111"/>
      <c r="E48" s="111">
        <v>11125.03</v>
      </c>
      <c r="F48" s="111"/>
      <c r="G48" s="111"/>
      <c r="H48" s="111"/>
    </row>
    <row r="49" spans="1:8">
      <c r="B49" t="s">
        <v>766</v>
      </c>
      <c r="C49" t="s">
        <v>767</v>
      </c>
      <c r="D49" s="111">
        <v>9571.99</v>
      </c>
      <c r="E49" s="111">
        <v>7511.73</v>
      </c>
      <c r="F49" s="111">
        <v>7555.8099999999995</v>
      </c>
      <c r="G49" s="111">
        <v>0</v>
      </c>
      <c r="H49" s="111"/>
    </row>
    <row r="50" spans="1:8">
      <c r="B50" t="s">
        <v>768</v>
      </c>
      <c r="C50" t="s">
        <v>767</v>
      </c>
      <c r="D50" s="111">
        <v>0</v>
      </c>
      <c r="E50" s="111">
        <v>5442.94</v>
      </c>
      <c r="F50" s="111">
        <v>0</v>
      </c>
      <c r="G50" s="111">
        <v>5000</v>
      </c>
      <c r="H50" s="111">
        <v>5000</v>
      </c>
    </row>
    <row r="51" spans="1:8">
      <c r="B51" t="s">
        <v>831</v>
      </c>
      <c r="C51" t="s">
        <v>832</v>
      </c>
      <c r="D51" s="111">
        <v>995000</v>
      </c>
      <c r="E51" s="111">
        <v>1055000</v>
      </c>
      <c r="F51" s="111">
        <v>0</v>
      </c>
      <c r="G51" s="111">
        <v>1115000</v>
      </c>
      <c r="H51" s="111">
        <v>1185000</v>
      </c>
    </row>
    <row r="52" spans="1:8">
      <c r="B52" t="s">
        <v>834</v>
      </c>
      <c r="C52" t="s">
        <v>835</v>
      </c>
      <c r="D52" s="111">
        <v>4736180.5</v>
      </c>
      <c r="E52" s="111">
        <v>4676381</v>
      </c>
      <c r="F52" s="111">
        <v>0</v>
      </c>
      <c r="G52" s="111">
        <v>4612975.5</v>
      </c>
      <c r="H52" s="111">
        <v>4545964</v>
      </c>
    </row>
    <row r="53" spans="1:8">
      <c r="B53" t="s">
        <v>836</v>
      </c>
      <c r="C53" t="s">
        <v>837</v>
      </c>
      <c r="D53" s="111">
        <v>255000</v>
      </c>
      <c r="E53" s="111">
        <v>255000</v>
      </c>
      <c r="F53" s="111">
        <v>0</v>
      </c>
      <c r="G53" s="111">
        <v>255000</v>
      </c>
      <c r="H53" s="111">
        <v>1400000</v>
      </c>
    </row>
    <row r="54" spans="1:8">
      <c r="A54" t="s">
        <v>957</v>
      </c>
      <c r="D54" s="111">
        <v>7563438.5099999998</v>
      </c>
      <c r="E54" s="111">
        <v>8151797.8099999987</v>
      </c>
      <c r="F54" s="111">
        <v>343197.23000000004</v>
      </c>
      <c r="G54" s="111">
        <v>8342125.5</v>
      </c>
      <c r="H54" s="111">
        <v>9424642.4900000002</v>
      </c>
    </row>
    <row r="55" spans="1:8">
      <c r="A55" t="s">
        <v>950</v>
      </c>
      <c r="B55" t="s">
        <v>505</v>
      </c>
      <c r="C55" t="s">
        <v>729</v>
      </c>
      <c r="D55" s="111">
        <v>0</v>
      </c>
      <c r="E55" s="111"/>
      <c r="F55" s="111"/>
      <c r="G55" s="111"/>
      <c r="H55" s="111"/>
    </row>
    <row r="56" spans="1:8">
      <c r="B56" t="s">
        <v>689</v>
      </c>
      <c r="C56" t="s">
        <v>690</v>
      </c>
      <c r="D56" s="111">
        <v>0</v>
      </c>
      <c r="E56" s="111">
        <v>6.97</v>
      </c>
      <c r="F56" s="111"/>
      <c r="G56" s="111"/>
      <c r="H56" s="111"/>
    </row>
    <row r="57" spans="1:8">
      <c r="B57" t="s">
        <v>908</v>
      </c>
      <c r="C57" t="s">
        <v>909</v>
      </c>
      <c r="D57" s="111">
        <v>2470.4</v>
      </c>
      <c r="E57" s="111">
        <v>2455.62</v>
      </c>
      <c r="F57" s="111">
        <v>613.91999999999996</v>
      </c>
      <c r="G57" s="111">
        <v>4500</v>
      </c>
      <c r="H57" s="111">
        <v>3500</v>
      </c>
    </row>
    <row r="58" spans="1:8">
      <c r="B58" t="s">
        <v>691</v>
      </c>
      <c r="C58" t="s">
        <v>692</v>
      </c>
      <c r="D58" s="111">
        <v>81011.58</v>
      </c>
      <c r="E58" s="111">
        <v>127816.19</v>
      </c>
      <c r="F58" s="111">
        <v>18082.5</v>
      </c>
      <c r="G58" s="111">
        <v>250000</v>
      </c>
      <c r="H58" s="111">
        <v>180000</v>
      </c>
    </row>
    <row r="59" spans="1:8">
      <c r="B59" t="s">
        <v>694</v>
      </c>
      <c r="C59" t="s">
        <v>695</v>
      </c>
      <c r="D59" s="111">
        <v>31295.11</v>
      </c>
      <c r="E59" s="111">
        <v>51742.73</v>
      </c>
      <c r="F59" s="111">
        <v>9135.06</v>
      </c>
      <c r="G59" s="111">
        <v>55000</v>
      </c>
      <c r="H59" s="111">
        <v>50000</v>
      </c>
    </row>
    <row r="60" spans="1:8">
      <c r="B60" t="s">
        <v>702</v>
      </c>
      <c r="C60" t="s">
        <v>703</v>
      </c>
      <c r="D60" s="111">
        <v>163367</v>
      </c>
      <c r="E60" s="111">
        <v>145417</v>
      </c>
      <c r="F60" s="111">
        <v>114271.5</v>
      </c>
      <c r="G60" s="111">
        <v>160000</v>
      </c>
      <c r="H60" s="111">
        <v>160000</v>
      </c>
    </row>
    <row r="61" spans="1:8">
      <c r="B61" t="s">
        <v>704</v>
      </c>
      <c r="C61" t="s">
        <v>705</v>
      </c>
      <c r="D61" s="111">
        <v>40.75</v>
      </c>
      <c r="E61" s="111">
        <v>0</v>
      </c>
      <c r="F61" s="111">
        <v>17500</v>
      </c>
      <c r="G61" s="111">
        <v>45000</v>
      </c>
      <c r="H61" s="111">
        <v>40000</v>
      </c>
    </row>
    <row r="62" spans="1:8">
      <c r="B62" t="s">
        <v>911</v>
      </c>
      <c r="C62" t="s">
        <v>912</v>
      </c>
      <c r="D62" s="111">
        <v>0</v>
      </c>
      <c r="E62" s="111">
        <v>162785.65</v>
      </c>
      <c r="F62" s="111"/>
      <c r="G62" s="111"/>
      <c r="H62" s="111">
        <v>250000</v>
      </c>
    </row>
    <row r="63" spans="1:8">
      <c r="A63" t="s">
        <v>958</v>
      </c>
      <c r="D63" s="111">
        <v>278184.83999999997</v>
      </c>
      <c r="E63" s="111">
        <v>490224.16000000003</v>
      </c>
      <c r="F63" s="111">
        <v>159602.97999999998</v>
      </c>
      <c r="G63" s="111">
        <v>514500</v>
      </c>
      <c r="H63" s="111">
        <v>683500</v>
      </c>
    </row>
    <row r="64" spans="1:8">
      <c r="A64" t="s">
        <v>949</v>
      </c>
      <c r="B64" t="s">
        <v>775</v>
      </c>
      <c r="C64" t="s">
        <v>776</v>
      </c>
      <c r="D64" s="111">
        <v>0</v>
      </c>
      <c r="E64" s="111">
        <v>572.79</v>
      </c>
      <c r="F64" s="111">
        <v>4414.1499999999996</v>
      </c>
      <c r="G64" s="111">
        <v>0</v>
      </c>
      <c r="H64" s="111"/>
    </row>
    <row r="65" spans="2:8">
      <c r="B65" t="s">
        <v>505</v>
      </c>
      <c r="C65" t="s">
        <v>729</v>
      </c>
      <c r="D65" s="111">
        <v>1976.5</v>
      </c>
      <c r="E65" s="111"/>
      <c r="F65" s="111"/>
      <c r="G65" s="111"/>
      <c r="H65" s="111"/>
    </row>
    <row r="66" spans="2:8">
      <c r="B66" t="s">
        <v>687</v>
      </c>
      <c r="C66" t="s">
        <v>688</v>
      </c>
      <c r="D66" s="111">
        <v>2629.88</v>
      </c>
      <c r="E66" s="111">
        <v>2483.48</v>
      </c>
      <c r="F66" s="111">
        <v>2605.8200000000002</v>
      </c>
      <c r="G66" s="111">
        <v>3200</v>
      </c>
      <c r="H66" s="111">
        <v>3200</v>
      </c>
    </row>
    <row r="67" spans="2:8">
      <c r="B67" t="s">
        <v>689</v>
      </c>
      <c r="C67" t="s">
        <v>690</v>
      </c>
      <c r="D67" s="111">
        <v>26269.559999999998</v>
      </c>
      <c r="E67" s="111">
        <v>35345.369999999995</v>
      </c>
      <c r="F67" s="111">
        <v>17937.98</v>
      </c>
      <c r="G67" s="111">
        <v>49000</v>
      </c>
      <c r="H67" s="111">
        <v>49000</v>
      </c>
    </row>
    <row r="68" spans="2:8">
      <c r="B68" t="s">
        <v>883</v>
      </c>
      <c r="C68" t="s">
        <v>884</v>
      </c>
      <c r="D68" s="111">
        <v>6561.58</v>
      </c>
      <c r="E68" s="111">
        <v>3993.61</v>
      </c>
      <c r="F68" s="111">
        <v>1264.5899999999999</v>
      </c>
      <c r="G68" s="111">
        <v>5500</v>
      </c>
      <c r="H68" s="111">
        <v>5500</v>
      </c>
    </row>
    <row r="69" spans="2:8">
      <c r="B69" t="s">
        <v>691</v>
      </c>
      <c r="C69" t="s">
        <v>692</v>
      </c>
      <c r="D69" s="111">
        <v>28231.119999999999</v>
      </c>
      <c r="E69" s="111">
        <v>0</v>
      </c>
      <c r="F69" s="111">
        <v>0</v>
      </c>
      <c r="G69" s="111">
        <v>30000</v>
      </c>
      <c r="H69" s="111"/>
    </row>
    <row r="70" spans="2:8">
      <c r="B70" t="s">
        <v>694</v>
      </c>
      <c r="C70" t="s">
        <v>695</v>
      </c>
      <c r="D70" s="111">
        <v>6489.0300000000007</v>
      </c>
      <c r="E70" s="111">
        <v>975.4</v>
      </c>
      <c r="F70" s="111">
        <v>475</v>
      </c>
      <c r="G70" s="111">
        <v>3500</v>
      </c>
      <c r="H70" s="111">
        <v>3500</v>
      </c>
    </row>
    <row r="71" spans="2:8">
      <c r="B71" t="s">
        <v>697</v>
      </c>
      <c r="C71" t="s">
        <v>698</v>
      </c>
      <c r="D71" s="111"/>
      <c r="E71" s="111"/>
      <c r="F71" s="111">
        <v>30000</v>
      </c>
      <c r="G71" s="111">
        <v>50000</v>
      </c>
      <c r="H71" s="111">
        <v>50000</v>
      </c>
    </row>
    <row r="72" spans="2:8">
      <c r="B72" t="s">
        <v>700</v>
      </c>
      <c r="C72" t="s">
        <v>701</v>
      </c>
      <c r="D72" s="111">
        <v>6190.85</v>
      </c>
      <c r="E72" s="111">
        <v>6897.76</v>
      </c>
      <c r="F72" s="111">
        <v>2208.41</v>
      </c>
      <c r="G72" s="111">
        <v>10000</v>
      </c>
      <c r="H72" s="111">
        <v>8000</v>
      </c>
    </row>
    <row r="73" spans="2:8">
      <c r="B73" t="s">
        <v>886</v>
      </c>
      <c r="C73" t="s">
        <v>887</v>
      </c>
      <c r="D73" s="111">
        <v>160733.29</v>
      </c>
      <c r="E73" s="111">
        <v>155537.88</v>
      </c>
      <c r="F73" s="111">
        <v>55252.15</v>
      </c>
      <c r="G73" s="111">
        <v>175000</v>
      </c>
      <c r="H73" s="111">
        <v>175000</v>
      </c>
    </row>
    <row r="74" spans="2:8">
      <c r="B74" t="s">
        <v>888</v>
      </c>
      <c r="C74" t="s">
        <v>889</v>
      </c>
      <c r="D74" s="111">
        <v>7786.44</v>
      </c>
      <c r="E74" s="111">
        <v>7637.97</v>
      </c>
      <c r="F74" s="111">
        <v>2612.25</v>
      </c>
      <c r="G74" s="111">
        <v>8500</v>
      </c>
      <c r="H74" s="111">
        <v>8500</v>
      </c>
    </row>
    <row r="75" spans="2:8">
      <c r="B75" t="s">
        <v>890</v>
      </c>
      <c r="C75" t="s">
        <v>891</v>
      </c>
      <c r="D75" s="111">
        <v>1309.58</v>
      </c>
      <c r="E75" s="111">
        <v>1787.52</v>
      </c>
      <c r="F75" s="111">
        <v>765.74</v>
      </c>
      <c r="G75" s="111">
        <v>3500</v>
      </c>
      <c r="H75" s="111">
        <v>4000</v>
      </c>
    </row>
    <row r="76" spans="2:8">
      <c r="B76" t="s">
        <v>808</v>
      </c>
      <c r="C76" t="s">
        <v>809</v>
      </c>
      <c r="D76" s="111">
        <v>912.15</v>
      </c>
      <c r="E76" s="111">
        <v>840</v>
      </c>
      <c r="F76" s="111">
        <v>280</v>
      </c>
      <c r="G76" s="111">
        <v>1000</v>
      </c>
      <c r="H76" s="111">
        <v>1000</v>
      </c>
    </row>
    <row r="77" spans="2:8">
      <c r="B77" t="s">
        <v>893</v>
      </c>
      <c r="C77" t="s">
        <v>894</v>
      </c>
      <c r="D77" s="111">
        <v>8230.4599999999991</v>
      </c>
      <c r="E77" s="111">
        <v>8691.06</v>
      </c>
      <c r="F77" s="111">
        <v>3240.36</v>
      </c>
      <c r="G77" s="111">
        <v>9000</v>
      </c>
      <c r="H77" s="111">
        <v>9000</v>
      </c>
    </row>
    <row r="78" spans="2:8">
      <c r="B78" t="s">
        <v>810</v>
      </c>
      <c r="C78" t="s">
        <v>811</v>
      </c>
      <c r="D78" s="111">
        <v>0</v>
      </c>
      <c r="E78" s="111"/>
      <c r="F78" s="111"/>
      <c r="G78" s="111"/>
      <c r="H78" s="111">
        <v>0</v>
      </c>
    </row>
    <row r="79" spans="2:8">
      <c r="B79" t="s">
        <v>895</v>
      </c>
      <c r="C79" t="s">
        <v>896</v>
      </c>
      <c r="D79" s="111">
        <v>7864.76</v>
      </c>
      <c r="E79" s="111">
        <v>9910</v>
      </c>
      <c r="F79" s="111">
        <v>1501.72</v>
      </c>
      <c r="G79" s="111">
        <v>10000</v>
      </c>
      <c r="H79" s="111">
        <v>10000</v>
      </c>
    </row>
    <row r="80" spans="2:8">
      <c r="B80" t="s">
        <v>704</v>
      </c>
      <c r="C80" t="s">
        <v>705</v>
      </c>
      <c r="D80" s="111">
        <v>6527.2199999999993</v>
      </c>
      <c r="E80" s="111">
        <v>883.51</v>
      </c>
      <c r="F80" s="111">
        <v>0</v>
      </c>
      <c r="G80" s="111">
        <v>8000</v>
      </c>
      <c r="H80" s="111">
        <v>8000</v>
      </c>
    </row>
    <row r="81" spans="1:8">
      <c r="B81" t="s">
        <v>720</v>
      </c>
      <c r="C81" t="s">
        <v>721</v>
      </c>
      <c r="D81" s="111">
        <v>2267.29</v>
      </c>
      <c r="E81" s="111">
        <v>3005</v>
      </c>
      <c r="F81" s="111">
        <v>462</v>
      </c>
      <c r="G81" s="111">
        <v>3500</v>
      </c>
      <c r="H81" s="111">
        <v>3500</v>
      </c>
    </row>
    <row r="82" spans="1:8">
      <c r="B82" t="s">
        <v>899</v>
      </c>
      <c r="C82" t="s">
        <v>900</v>
      </c>
      <c r="D82" s="111">
        <v>9020.2199999999993</v>
      </c>
      <c r="E82" s="111">
        <v>9202</v>
      </c>
      <c r="F82" s="111">
        <v>3555</v>
      </c>
      <c r="G82" s="111">
        <v>10000</v>
      </c>
      <c r="H82" s="111">
        <v>10000</v>
      </c>
    </row>
    <row r="83" spans="1:8">
      <c r="B83" t="s">
        <v>733</v>
      </c>
      <c r="C83" t="s">
        <v>734</v>
      </c>
      <c r="D83" s="111">
        <v>55840.33</v>
      </c>
      <c r="E83" s="111">
        <v>99045.16</v>
      </c>
      <c r="F83" s="111">
        <v>11011.29</v>
      </c>
      <c r="G83" s="111">
        <v>60000</v>
      </c>
      <c r="H83" s="111">
        <v>60000</v>
      </c>
    </row>
    <row r="84" spans="1:8">
      <c r="B84" t="s">
        <v>794</v>
      </c>
      <c r="C84" t="s">
        <v>795</v>
      </c>
      <c r="D84" s="111">
        <v>2949</v>
      </c>
      <c r="E84" s="111">
        <v>2455.46</v>
      </c>
      <c r="F84" s="111">
        <v>690.99</v>
      </c>
      <c r="G84" s="111">
        <v>4000</v>
      </c>
      <c r="H84" s="111">
        <v>4000</v>
      </c>
    </row>
    <row r="85" spans="1:8">
      <c r="B85" t="s">
        <v>858</v>
      </c>
      <c r="C85" t="s">
        <v>859</v>
      </c>
      <c r="D85" s="111">
        <v>34790.18</v>
      </c>
      <c r="E85" s="111">
        <v>20309.53</v>
      </c>
      <c r="F85" s="111">
        <v>10413.279999999999</v>
      </c>
      <c r="G85" s="111">
        <v>50500</v>
      </c>
      <c r="H85" s="111">
        <v>50500</v>
      </c>
    </row>
    <row r="86" spans="1:8">
      <c r="B86" t="s">
        <v>745</v>
      </c>
      <c r="C86" t="s">
        <v>746</v>
      </c>
      <c r="D86" s="111">
        <v>70503.03</v>
      </c>
      <c r="E86" s="111">
        <v>20617.72</v>
      </c>
      <c r="F86" s="111">
        <v>2822.11</v>
      </c>
      <c r="G86" s="111">
        <v>45000</v>
      </c>
      <c r="H86" s="111">
        <v>45000</v>
      </c>
    </row>
    <row r="87" spans="1:8">
      <c r="B87" t="s">
        <v>874</v>
      </c>
      <c r="C87" t="s">
        <v>875</v>
      </c>
      <c r="D87" s="111">
        <v>0</v>
      </c>
      <c r="E87" s="111">
        <v>0</v>
      </c>
      <c r="F87" s="111">
        <v>631.88</v>
      </c>
      <c r="G87" s="111">
        <v>5000</v>
      </c>
      <c r="H87" s="111">
        <v>5000</v>
      </c>
    </row>
    <row r="88" spans="1:8">
      <c r="B88" t="s">
        <v>755</v>
      </c>
      <c r="C88" t="s">
        <v>756</v>
      </c>
      <c r="D88" s="111">
        <v>15</v>
      </c>
      <c r="E88" s="111">
        <v>15</v>
      </c>
      <c r="F88" s="111">
        <v>15</v>
      </c>
      <c r="G88" s="111">
        <v>100</v>
      </c>
      <c r="H88" s="111">
        <v>100</v>
      </c>
    </row>
    <row r="89" spans="1:8">
      <c r="B89" t="s">
        <v>757</v>
      </c>
      <c r="C89" t="s">
        <v>758</v>
      </c>
      <c r="D89" s="111">
        <v>0</v>
      </c>
      <c r="E89" s="111">
        <v>470.68</v>
      </c>
      <c r="F89" s="111">
        <v>0</v>
      </c>
      <c r="G89" s="111">
        <v>15000</v>
      </c>
      <c r="H89" s="111">
        <v>7500</v>
      </c>
    </row>
    <row r="90" spans="1:8">
      <c r="B90" t="s">
        <v>761</v>
      </c>
      <c r="C90" t="s">
        <v>762</v>
      </c>
      <c r="D90" s="111">
        <v>0</v>
      </c>
      <c r="E90" s="111">
        <v>0</v>
      </c>
      <c r="F90" s="111">
        <v>0</v>
      </c>
      <c r="G90" s="111">
        <v>-275511</v>
      </c>
      <c r="H90" s="111">
        <v>-275511</v>
      </c>
    </row>
    <row r="91" spans="1:8">
      <c r="B91" t="s">
        <v>901</v>
      </c>
      <c r="C91" t="s">
        <v>902</v>
      </c>
      <c r="D91" s="111">
        <v>29281.5</v>
      </c>
      <c r="E91" s="111">
        <v>28142.44</v>
      </c>
      <c r="F91" s="111">
        <v>12464.95</v>
      </c>
      <c r="G91" s="111">
        <v>30000</v>
      </c>
      <c r="H91" s="111">
        <v>30000</v>
      </c>
    </row>
    <row r="92" spans="1:8">
      <c r="B92" t="s">
        <v>707</v>
      </c>
      <c r="C92" t="s">
        <v>708</v>
      </c>
      <c r="D92" s="111"/>
      <c r="E92" s="111">
        <v>4059.65</v>
      </c>
      <c r="F92" s="111">
        <v>0</v>
      </c>
      <c r="G92" s="111">
        <v>4000</v>
      </c>
      <c r="H92" s="111">
        <v>4000</v>
      </c>
    </row>
    <row r="93" spans="1:8">
      <c r="B93" t="s">
        <v>724</v>
      </c>
      <c r="C93" t="s">
        <v>725</v>
      </c>
      <c r="D93" s="111">
        <v>0</v>
      </c>
      <c r="E93" s="111">
        <v>0</v>
      </c>
      <c r="F93" s="111">
        <v>0</v>
      </c>
      <c r="G93" s="111">
        <v>20500</v>
      </c>
      <c r="H93" s="111">
        <v>15000</v>
      </c>
    </row>
    <row r="94" spans="1:8">
      <c r="B94" t="s">
        <v>763</v>
      </c>
      <c r="C94" t="s">
        <v>764</v>
      </c>
      <c r="D94" s="111">
        <v>554.21</v>
      </c>
      <c r="E94" s="111">
        <v>14626.53</v>
      </c>
      <c r="F94" s="111">
        <v>0</v>
      </c>
      <c r="G94" s="111">
        <v>6000</v>
      </c>
      <c r="H94" s="111">
        <v>6000</v>
      </c>
    </row>
    <row r="95" spans="1:8">
      <c r="B95" t="s">
        <v>766</v>
      </c>
      <c r="C95" t="s">
        <v>767</v>
      </c>
      <c r="D95" s="111">
        <v>26944.47</v>
      </c>
      <c r="E95" s="111">
        <v>24603.86</v>
      </c>
      <c r="F95" s="111">
        <v>0</v>
      </c>
      <c r="G95" s="111">
        <v>40000</v>
      </c>
      <c r="H95" s="111">
        <v>20000</v>
      </c>
    </row>
    <row r="96" spans="1:8">
      <c r="A96" t="s">
        <v>959</v>
      </c>
      <c r="D96" s="111">
        <v>503877.64999999991</v>
      </c>
      <c r="E96" s="111">
        <v>462109.38</v>
      </c>
      <c r="F96" s="111">
        <v>164624.67000000001</v>
      </c>
      <c r="G96" s="111">
        <v>384289</v>
      </c>
      <c r="H96" s="111">
        <v>319789</v>
      </c>
    </row>
    <row r="97" spans="1:8">
      <c r="A97" t="s">
        <v>951</v>
      </c>
      <c r="B97" t="s">
        <v>870</v>
      </c>
      <c r="C97" t="s">
        <v>871</v>
      </c>
      <c r="D97" s="111"/>
      <c r="E97" s="111"/>
      <c r="F97" s="111">
        <v>6300</v>
      </c>
      <c r="G97" s="111">
        <v>0</v>
      </c>
      <c r="H97" s="111"/>
    </row>
    <row r="98" spans="1:8">
      <c r="B98" t="s">
        <v>714</v>
      </c>
      <c r="C98" t="s">
        <v>715</v>
      </c>
      <c r="D98" s="111">
        <v>0</v>
      </c>
      <c r="E98" s="111">
        <v>0</v>
      </c>
      <c r="F98" s="111">
        <v>0</v>
      </c>
      <c r="G98" s="111">
        <v>6300</v>
      </c>
      <c r="H98" s="111">
        <v>6300</v>
      </c>
    </row>
    <row r="99" spans="1:8">
      <c r="B99" t="s">
        <v>687</v>
      </c>
      <c r="C99" t="s">
        <v>688</v>
      </c>
      <c r="D99" s="111">
        <v>364.65</v>
      </c>
      <c r="E99" s="111">
        <v>635.42999999999995</v>
      </c>
      <c r="F99" s="111">
        <v>0</v>
      </c>
      <c r="G99" s="111">
        <v>1800</v>
      </c>
      <c r="H99" s="111">
        <v>1800</v>
      </c>
    </row>
    <row r="100" spans="1:8">
      <c r="B100" t="s">
        <v>716</v>
      </c>
      <c r="C100" t="s">
        <v>717</v>
      </c>
      <c r="D100" s="111">
        <v>136.21</v>
      </c>
      <c r="E100" s="111">
        <v>0</v>
      </c>
      <c r="F100" s="111">
        <v>0</v>
      </c>
      <c r="G100" s="111">
        <v>2900</v>
      </c>
      <c r="H100" s="111">
        <v>2900</v>
      </c>
    </row>
    <row r="101" spans="1:8">
      <c r="B101" t="s">
        <v>689</v>
      </c>
      <c r="C101" t="s">
        <v>690</v>
      </c>
      <c r="D101" s="111">
        <v>1711.48</v>
      </c>
      <c r="E101" s="111">
        <v>4551.16</v>
      </c>
      <c r="F101" s="111">
        <v>206.53</v>
      </c>
      <c r="G101" s="111">
        <v>1400</v>
      </c>
      <c r="H101" s="111">
        <v>1400</v>
      </c>
    </row>
    <row r="102" spans="1:8">
      <c r="B102" t="s">
        <v>691</v>
      </c>
      <c r="C102" t="s">
        <v>692</v>
      </c>
      <c r="D102" s="111">
        <v>39085</v>
      </c>
      <c r="E102" s="111">
        <v>12538.630000000001</v>
      </c>
      <c r="F102" s="111">
        <v>5943</v>
      </c>
      <c r="G102" s="111">
        <v>31000</v>
      </c>
      <c r="H102" s="111">
        <v>25000</v>
      </c>
    </row>
    <row r="103" spans="1:8">
      <c r="B103" t="s">
        <v>878</v>
      </c>
      <c r="C103" t="s">
        <v>879</v>
      </c>
      <c r="D103" s="111">
        <v>367867.5</v>
      </c>
      <c r="E103" s="111">
        <v>401310</v>
      </c>
      <c r="F103" s="111">
        <v>33442.5</v>
      </c>
      <c r="G103" s="111">
        <v>418031</v>
      </c>
      <c r="H103" s="111">
        <v>468281</v>
      </c>
    </row>
    <row r="104" spans="1:8">
      <c r="B104" t="s">
        <v>718</v>
      </c>
      <c r="C104" t="s">
        <v>719</v>
      </c>
      <c r="D104" s="111">
        <v>0</v>
      </c>
      <c r="E104" s="111">
        <v>2178.34</v>
      </c>
      <c r="F104" s="111">
        <v>0</v>
      </c>
      <c r="G104" s="111">
        <v>350</v>
      </c>
      <c r="H104" s="111">
        <v>350</v>
      </c>
    </row>
    <row r="105" spans="1:8">
      <c r="B105" t="s">
        <v>872</v>
      </c>
      <c r="C105" t="s">
        <v>873</v>
      </c>
      <c r="D105" s="111">
        <v>72</v>
      </c>
      <c r="E105" s="111"/>
      <c r="F105" s="111"/>
      <c r="G105" s="111"/>
      <c r="H105" s="111"/>
    </row>
    <row r="106" spans="1:8">
      <c r="B106" t="s">
        <v>694</v>
      </c>
      <c r="C106" t="s">
        <v>695</v>
      </c>
      <c r="D106" s="111">
        <v>31098.09</v>
      </c>
      <c r="E106" s="111">
        <v>35690.33</v>
      </c>
      <c r="F106" s="111">
        <v>734.07</v>
      </c>
      <c r="G106" s="111">
        <v>35000</v>
      </c>
      <c r="H106" s="111">
        <v>25000</v>
      </c>
    </row>
    <row r="107" spans="1:8">
      <c r="B107" t="s">
        <v>700</v>
      </c>
      <c r="C107" t="s">
        <v>701</v>
      </c>
      <c r="D107" s="111">
        <v>3024.66</v>
      </c>
      <c r="E107" s="111">
        <v>4286.66</v>
      </c>
      <c r="F107" s="111">
        <v>1050.5900000000001</v>
      </c>
      <c r="G107" s="111">
        <v>4250</v>
      </c>
      <c r="H107" s="111">
        <v>4250</v>
      </c>
    </row>
    <row r="108" spans="1:8">
      <c r="B108" t="s">
        <v>702</v>
      </c>
      <c r="C108" t="s">
        <v>703</v>
      </c>
      <c r="D108" s="111">
        <v>800</v>
      </c>
      <c r="E108" s="111">
        <v>3750</v>
      </c>
      <c r="F108" s="111">
        <v>500</v>
      </c>
      <c r="G108" s="111">
        <v>1000</v>
      </c>
      <c r="H108" s="111">
        <v>1000</v>
      </c>
    </row>
    <row r="109" spans="1:8">
      <c r="B109" t="s">
        <v>704</v>
      </c>
      <c r="C109" t="s">
        <v>705</v>
      </c>
      <c r="D109" s="111">
        <v>0</v>
      </c>
      <c r="E109" s="111">
        <v>0</v>
      </c>
      <c r="F109" s="111">
        <v>52.94</v>
      </c>
      <c r="G109" s="111">
        <v>2000</v>
      </c>
      <c r="H109" s="111">
        <v>2000</v>
      </c>
    </row>
    <row r="110" spans="1:8">
      <c r="B110" t="s">
        <v>720</v>
      </c>
      <c r="C110" t="s">
        <v>721</v>
      </c>
      <c r="D110" s="111"/>
      <c r="E110" s="111">
        <v>177.81</v>
      </c>
      <c r="F110" s="111"/>
      <c r="G110" s="111"/>
      <c r="H110" s="111"/>
    </row>
    <row r="111" spans="1:8">
      <c r="B111" t="s">
        <v>743</v>
      </c>
      <c r="C111" t="s">
        <v>744</v>
      </c>
      <c r="D111" s="111">
        <v>500</v>
      </c>
      <c r="E111" s="111">
        <v>1450</v>
      </c>
      <c r="F111" s="111"/>
      <c r="G111" s="111"/>
      <c r="H111" s="111"/>
    </row>
    <row r="112" spans="1:8">
      <c r="B112" t="s">
        <v>722</v>
      </c>
      <c r="C112" t="s">
        <v>723</v>
      </c>
      <c r="D112" s="111"/>
      <c r="E112" s="111">
        <v>508</v>
      </c>
      <c r="F112" s="111"/>
      <c r="G112" s="111"/>
      <c r="H112" s="111"/>
    </row>
    <row r="113" spans="1:8">
      <c r="B113" t="s">
        <v>874</v>
      </c>
      <c r="C113" t="s">
        <v>875</v>
      </c>
      <c r="D113" s="111">
        <v>202.71</v>
      </c>
      <c r="E113" s="111"/>
      <c r="F113" s="111"/>
      <c r="G113" s="111"/>
      <c r="H113" s="111"/>
    </row>
    <row r="114" spans="1:8">
      <c r="B114" t="s">
        <v>707</v>
      </c>
      <c r="C114" t="s">
        <v>708</v>
      </c>
      <c r="D114" s="111">
        <v>1463.09</v>
      </c>
      <c r="E114" s="111">
        <v>2174.6999999999998</v>
      </c>
      <c r="F114" s="111">
        <v>0</v>
      </c>
      <c r="G114" s="111">
        <v>5000</v>
      </c>
      <c r="H114" s="111">
        <v>5000</v>
      </c>
    </row>
    <row r="115" spans="1:8">
      <c r="B115" t="s">
        <v>724</v>
      </c>
      <c r="C115" t="s">
        <v>725</v>
      </c>
      <c r="D115" s="111"/>
      <c r="E115" s="111">
        <v>5794.18</v>
      </c>
      <c r="F115" s="111"/>
      <c r="G115" s="111"/>
      <c r="H115" s="111"/>
    </row>
    <row r="116" spans="1:8">
      <c r="A116" t="s">
        <v>960</v>
      </c>
      <c r="D116" s="111">
        <v>446325.39</v>
      </c>
      <c r="E116" s="111">
        <v>475045.24</v>
      </c>
      <c r="F116" s="111">
        <v>48229.630000000005</v>
      </c>
      <c r="G116" s="111">
        <v>509031</v>
      </c>
      <c r="H116" s="111">
        <v>543281</v>
      </c>
    </row>
    <row r="117" spans="1:8">
      <c r="A117" t="s">
        <v>954</v>
      </c>
      <c r="B117" t="s">
        <v>870</v>
      </c>
      <c r="C117" t="s">
        <v>871</v>
      </c>
      <c r="D117" s="111">
        <v>0</v>
      </c>
      <c r="E117" s="111">
        <v>12600</v>
      </c>
      <c r="F117" s="111">
        <v>0</v>
      </c>
      <c r="G117" s="111">
        <v>9000</v>
      </c>
      <c r="H117" s="111">
        <v>9000</v>
      </c>
    </row>
    <row r="118" spans="1:8">
      <c r="B118" t="s">
        <v>727</v>
      </c>
      <c r="C118" t="s">
        <v>728</v>
      </c>
      <c r="D118" s="111">
        <v>2400.2600000000002</v>
      </c>
      <c r="E118" s="111">
        <v>0</v>
      </c>
      <c r="F118" s="111">
        <v>0</v>
      </c>
      <c r="G118" s="111">
        <v>17000</v>
      </c>
      <c r="H118" s="111">
        <v>17000</v>
      </c>
    </row>
    <row r="119" spans="1:8">
      <c r="B119" t="s">
        <v>775</v>
      </c>
      <c r="C119" t="s">
        <v>776</v>
      </c>
      <c r="D119" s="111">
        <v>3878.17</v>
      </c>
      <c r="E119" s="111">
        <v>488.18</v>
      </c>
      <c r="F119" s="111">
        <v>807.02</v>
      </c>
      <c r="G119" s="111">
        <v>0</v>
      </c>
      <c r="H119" s="111">
        <v>0</v>
      </c>
    </row>
    <row r="120" spans="1:8">
      <c r="B120" t="s">
        <v>714</v>
      </c>
      <c r="C120" t="s">
        <v>715</v>
      </c>
      <c r="D120" s="111">
        <v>0</v>
      </c>
      <c r="E120" s="111"/>
      <c r="F120" s="111"/>
      <c r="G120" s="111"/>
      <c r="H120" s="111">
        <v>0</v>
      </c>
    </row>
    <row r="121" spans="1:8">
      <c r="B121" t="s">
        <v>505</v>
      </c>
      <c r="C121" t="s">
        <v>729</v>
      </c>
      <c r="D121" s="111">
        <v>26324.690000000002</v>
      </c>
      <c r="E121" s="111">
        <v>33331.040000000001</v>
      </c>
      <c r="F121" s="111">
        <v>25771.550000000003</v>
      </c>
      <c r="G121" s="111">
        <v>24000</v>
      </c>
      <c r="H121" s="111">
        <v>24000</v>
      </c>
    </row>
    <row r="122" spans="1:8">
      <c r="B122" t="s">
        <v>843</v>
      </c>
      <c r="C122" t="s">
        <v>844</v>
      </c>
      <c r="D122" s="111">
        <v>492.36</v>
      </c>
      <c r="E122" s="111"/>
      <c r="F122" s="111"/>
      <c r="G122" s="111"/>
      <c r="H122" s="111">
        <v>0</v>
      </c>
    </row>
    <row r="123" spans="1:8">
      <c r="B123" t="s">
        <v>689</v>
      </c>
      <c r="C123" t="s">
        <v>690</v>
      </c>
      <c r="D123" s="111">
        <v>40697.35</v>
      </c>
      <c r="E123" s="111">
        <v>20850.949999999997</v>
      </c>
      <c r="F123" s="111">
        <v>11301.189999999999</v>
      </c>
      <c r="G123" s="111">
        <v>41610</v>
      </c>
      <c r="H123" s="111">
        <v>41610</v>
      </c>
    </row>
    <row r="124" spans="1:8">
      <c r="B124" t="s">
        <v>691</v>
      </c>
      <c r="C124" t="s">
        <v>692</v>
      </c>
      <c r="D124" s="111">
        <v>165727.01999999999</v>
      </c>
      <c r="E124" s="111">
        <v>166559.53</v>
      </c>
      <c r="F124" s="111">
        <v>86853.75</v>
      </c>
      <c r="G124" s="111">
        <v>192000</v>
      </c>
      <c r="H124" s="111">
        <v>262000</v>
      </c>
    </row>
    <row r="125" spans="1:8">
      <c r="B125" t="s">
        <v>718</v>
      </c>
      <c r="C125" t="s">
        <v>719</v>
      </c>
      <c r="D125" s="111">
        <v>0</v>
      </c>
      <c r="E125" s="111">
        <v>7342.23</v>
      </c>
      <c r="F125" s="111">
        <v>177.35</v>
      </c>
      <c r="G125" s="111">
        <v>3000</v>
      </c>
      <c r="H125" s="111">
        <v>3000</v>
      </c>
    </row>
    <row r="126" spans="1:8">
      <c r="B126" t="s">
        <v>694</v>
      </c>
      <c r="C126" t="s">
        <v>695</v>
      </c>
      <c r="D126" s="111">
        <v>18151.11</v>
      </c>
      <c r="E126" s="111">
        <v>37440.090000000004</v>
      </c>
      <c r="F126" s="111">
        <v>2969.27</v>
      </c>
      <c r="G126" s="111">
        <v>41650</v>
      </c>
      <c r="H126" s="111">
        <v>41650</v>
      </c>
    </row>
    <row r="127" spans="1:8">
      <c r="B127" t="s">
        <v>731</v>
      </c>
      <c r="C127" t="s">
        <v>732</v>
      </c>
      <c r="D127" s="111">
        <v>523.39</v>
      </c>
      <c r="E127" s="111">
        <v>51.93</v>
      </c>
      <c r="F127" s="111"/>
      <c r="G127" s="111"/>
      <c r="H127" s="111">
        <v>0</v>
      </c>
    </row>
    <row r="128" spans="1:8">
      <c r="B128" t="s">
        <v>700</v>
      </c>
      <c r="C128" t="s">
        <v>701</v>
      </c>
      <c r="D128" s="111">
        <v>1966.25</v>
      </c>
      <c r="E128" s="111">
        <v>949.09</v>
      </c>
      <c r="F128" s="111">
        <v>404.23</v>
      </c>
      <c r="G128" s="111">
        <v>3500</v>
      </c>
      <c r="H128" s="111">
        <v>3500</v>
      </c>
    </row>
    <row r="129" spans="2:8">
      <c r="B129" t="s">
        <v>702</v>
      </c>
      <c r="C129" t="s">
        <v>703</v>
      </c>
      <c r="D129" s="111">
        <v>1375</v>
      </c>
      <c r="E129" s="111">
        <v>6051.42</v>
      </c>
      <c r="F129" s="111">
        <v>5450</v>
      </c>
      <c r="G129" s="111">
        <v>10260</v>
      </c>
      <c r="H129" s="111">
        <v>12993</v>
      </c>
    </row>
    <row r="130" spans="2:8">
      <c r="B130" t="s">
        <v>890</v>
      </c>
      <c r="C130" t="s">
        <v>891</v>
      </c>
      <c r="D130" s="111"/>
      <c r="E130" s="111">
        <v>40</v>
      </c>
      <c r="F130" s="111"/>
      <c r="G130" s="111"/>
      <c r="H130" s="111">
        <v>500</v>
      </c>
    </row>
    <row r="131" spans="2:8">
      <c r="B131" t="s">
        <v>930</v>
      </c>
      <c r="C131" t="s">
        <v>931</v>
      </c>
      <c r="D131" s="111">
        <v>2922.34</v>
      </c>
      <c r="E131" s="111">
        <v>0</v>
      </c>
      <c r="F131" s="111">
        <v>0</v>
      </c>
      <c r="G131" s="111">
        <v>4250</v>
      </c>
      <c r="H131" s="111">
        <v>4250</v>
      </c>
    </row>
    <row r="132" spans="2:8">
      <c r="B132" t="s">
        <v>704</v>
      </c>
      <c r="C132" t="s">
        <v>705</v>
      </c>
      <c r="D132" s="111"/>
      <c r="E132" s="111">
        <v>5000</v>
      </c>
      <c r="F132" s="111">
        <v>5557.44</v>
      </c>
      <c r="G132" s="111">
        <v>5500</v>
      </c>
      <c r="H132" s="111">
        <v>5500</v>
      </c>
    </row>
    <row r="133" spans="2:8">
      <c r="B133" t="s">
        <v>794</v>
      </c>
      <c r="C133" t="s">
        <v>795</v>
      </c>
      <c r="D133" s="111">
        <v>218.87</v>
      </c>
      <c r="E133" s="111"/>
      <c r="F133" s="111"/>
      <c r="G133" s="111"/>
      <c r="H133" s="111"/>
    </row>
    <row r="134" spans="2:8">
      <c r="B134" t="s">
        <v>923</v>
      </c>
      <c r="C134" t="s">
        <v>924</v>
      </c>
      <c r="D134" s="111">
        <v>45491.57</v>
      </c>
      <c r="E134" s="111">
        <v>54689.03</v>
      </c>
      <c r="F134" s="111">
        <v>15108.2</v>
      </c>
      <c r="G134" s="111">
        <v>60000</v>
      </c>
      <c r="H134" s="111">
        <v>60000</v>
      </c>
    </row>
    <row r="135" spans="2:8">
      <c r="B135" t="s">
        <v>925</v>
      </c>
      <c r="C135" t="s">
        <v>926</v>
      </c>
      <c r="D135" s="111">
        <v>29323.65</v>
      </c>
      <c r="E135" s="111">
        <v>26814.799999999999</v>
      </c>
      <c r="F135" s="111">
        <v>-2</v>
      </c>
      <c r="G135" s="111">
        <v>20000</v>
      </c>
      <c r="H135" s="111">
        <v>20000</v>
      </c>
    </row>
    <row r="136" spans="2:8">
      <c r="B136" t="s">
        <v>745</v>
      </c>
      <c r="C136" t="s">
        <v>746</v>
      </c>
      <c r="D136" s="111">
        <v>5.09</v>
      </c>
      <c r="E136" s="111"/>
      <c r="F136" s="111"/>
      <c r="G136" s="111"/>
      <c r="H136" s="111">
        <v>200</v>
      </c>
    </row>
    <row r="137" spans="2:8">
      <c r="B137" t="s">
        <v>936</v>
      </c>
      <c r="C137" t="s">
        <v>937</v>
      </c>
      <c r="D137" s="111"/>
      <c r="E137" s="111">
        <v>61.61</v>
      </c>
      <c r="F137" s="111"/>
      <c r="G137" s="111"/>
      <c r="H137" s="111"/>
    </row>
    <row r="138" spans="2:8">
      <c r="B138" t="s">
        <v>722</v>
      </c>
      <c r="C138" t="s">
        <v>723</v>
      </c>
      <c r="D138" s="111">
        <v>67051.240000000005</v>
      </c>
      <c r="E138" s="111">
        <v>26817.51</v>
      </c>
      <c r="F138" s="111">
        <v>7443.93</v>
      </c>
      <c r="G138" s="111">
        <v>120000</v>
      </c>
      <c r="H138" s="111">
        <v>120000</v>
      </c>
    </row>
    <row r="139" spans="2:8">
      <c r="B139" t="s">
        <v>874</v>
      </c>
      <c r="C139" t="s">
        <v>875</v>
      </c>
      <c r="D139" s="111">
        <v>1254.83</v>
      </c>
      <c r="E139" s="111">
        <v>5583.22</v>
      </c>
      <c r="F139" s="111">
        <v>2522.06</v>
      </c>
      <c r="G139" s="111">
        <v>5000</v>
      </c>
      <c r="H139" s="111">
        <v>20000</v>
      </c>
    </row>
    <row r="140" spans="2:8">
      <c r="B140" t="s">
        <v>757</v>
      </c>
      <c r="C140" t="s">
        <v>758</v>
      </c>
      <c r="D140" s="111">
        <v>33611.97</v>
      </c>
      <c r="E140" s="111">
        <v>36565.919999999998</v>
      </c>
      <c r="F140" s="111">
        <v>4274.25</v>
      </c>
      <c r="G140" s="111">
        <v>22740</v>
      </c>
      <c r="H140" s="111">
        <v>26000</v>
      </c>
    </row>
    <row r="141" spans="2:8">
      <c r="B141" t="s">
        <v>927</v>
      </c>
      <c r="C141" t="s">
        <v>928</v>
      </c>
      <c r="D141" s="111">
        <v>332</v>
      </c>
      <c r="E141" s="111"/>
      <c r="F141" s="111"/>
      <c r="G141" s="111"/>
      <c r="H141" s="111"/>
    </row>
    <row r="142" spans="2:8">
      <c r="B142" t="s">
        <v>759</v>
      </c>
      <c r="C142" t="s">
        <v>760</v>
      </c>
      <c r="D142" s="111">
        <v>34895.340000000004</v>
      </c>
      <c r="E142" s="111"/>
      <c r="F142" s="111"/>
      <c r="G142" s="111"/>
      <c r="H142" s="111">
        <v>0</v>
      </c>
    </row>
    <row r="143" spans="2:8">
      <c r="B143" t="s">
        <v>866</v>
      </c>
      <c r="C143" t="s">
        <v>867</v>
      </c>
      <c r="D143" s="111"/>
      <c r="E143" s="111"/>
      <c r="F143" s="111">
        <v>1100</v>
      </c>
      <c r="G143" s="111">
        <v>0</v>
      </c>
      <c r="H143" s="111">
        <v>0</v>
      </c>
    </row>
    <row r="144" spans="2:8">
      <c r="B144" t="s">
        <v>707</v>
      </c>
      <c r="C144" t="s">
        <v>708</v>
      </c>
      <c r="D144" s="111"/>
      <c r="E144" s="111">
        <v>2846.75</v>
      </c>
      <c r="F144" s="111">
        <v>2215.52</v>
      </c>
      <c r="G144" s="111">
        <v>0</v>
      </c>
      <c r="H144" s="111">
        <v>0</v>
      </c>
    </row>
    <row r="145" spans="1:8">
      <c r="B145" t="s">
        <v>724</v>
      </c>
      <c r="C145" t="s">
        <v>725</v>
      </c>
      <c r="D145" s="111">
        <v>15253.1</v>
      </c>
      <c r="E145" s="111">
        <v>0</v>
      </c>
      <c r="F145" s="111">
        <v>0</v>
      </c>
      <c r="G145" s="111">
        <v>12000</v>
      </c>
      <c r="H145" s="111">
        <v>2000</v>
      </c>
    </row>
    <row r="146" spans="1:8">
      <c r="B146" t="s">
        <v>763</v>
      </c>
      <c r="C146" t="s">
        <v>764</v>
      </c>
      <c r="D146" s="111"/>
      <c r="E146" s="111">
        <v>282.39999999999998</v>
      </c>
      <c r="F146" s="111">
        <v>0</v>
      </c>
      <c r="G146" s="111">
        <v>0</v>
      </c>
      <c r="H146" s="111">
        <v>0</v>
      </c>
    </row>
    <row r="147" spans="1:8">
      <c r="A147" t="s">
        <v>961</v>
      </c>
      <c r="D147" s="111">
        <v>491895.60000000003</v>
      </c>
      <c r="E147" s="111">
        <v>444365.69999999995</v>
      </c>
      <c r="F147" s="111">
        <v>171953.76</v>
      </c>
      <c r="G147" s="111">
        <v>591510</v>
      </c>
      <c r="H147" s="111">
        <v>673203</v>
      </c>
    </row>
    <row r="148" spans="1:8">
      <c r="A148" t="s">
        <v>948</v>
      </c>
      <c r="B148" t="s">
        <v>687</v>
      </c>
      <c r="C148" t="s">
        <v>688</v>
      </c>
      <c r="D148" s="111">
        <v>139.49</v>
      </c>
      <c r="E148" s="111">
        <v>590.75</v>
      </c>
      <c r="F148" s="111">
        <v>0</v>
      </c>
      <c r="G148" s="111">
        <v>250</v>
      </c>
      <c r="H148" s="111">
        <v>200</v>
      </c>
    </row>
    <row r="149" spans="1:8">
      <c r="B149" t="s">
        <v>689</v>
      </c>
      <c r="C149" t="s">
        <v>690</v>
      </c>
      <c r="D149" s="111">
        <v>325.97000000000003</v>
      </c>
      <c r="E149" s="111">
        <v>408.5</v>
      </c>
      <c r="F149" s="111">
        <v>0</v>
      </c>
      <c r="G149" s="111">
        <v>1000</v>
      </c>
      <c r="H149" s="111">
        <v>700</v>
      </c>
    </row>
    <row r="150" spans="1:8">
      <c r="B150" t="s">
        <v>691</v>
      </c>
      <c r="C150" t="s">
        <v>692</v>
      </c>
      <c r="D150" s="111">
        <v>1651.9</v>
      </c>
      <c r="E150" s="111">
        <v>4617.25</v>
      </c>
      <c r="F150" s="111">
        <v>0</v>
      </c>
      <c r="G150" s="111">
        <v>2000</v>
      </c>
      <c r="H150" s="111">
        <v>1600</v>
      </c>
    </row>
    <row r="151" spans="1:8">
      <c r="B151" t="s">
        <v>694</v>
      </c>
      <c r="C151" t="s">
        <v>695</v>
      </c>
      <c r="D151" s="111">
        <v>8238.1299999999992</v>
      </c>
      <c r="E151" s="111">
        <v>6657.84</v>
      </c>
      <c r="F151" s="111">
        <v>11129.64</v>
      </c>
      <c r="G151" s="111">
        <v>28000</v>
      </c>
      <c r="H151" s="111">
        <v>14000</v>
      </c>
    </row>
    <row r="152" spans="1:8">
      <c r="B152" t="s">
        <v>697</v>
      </c>
      <c r="C152" t="s">
        <v>698</v>
      </c>
      <c r="D152" s="111"/>
      <c r="E152" s="111"/>
      <c r="F152" s="111">
        <v>0</v>
      </c>
      <c r="G152" s="111">
        <v>5700</v>
      </c>
      <c r="H152" s="111">
        <v>0</v>
      </c>
    </row>
    <row r="153" spans="1:8">
      <c r="B153" t="s">
        <v>700</v>
      </c>
      <c r="C153" t="s">
        <v>701</v>
      </c>
      <c r="D153" s="111">
        <v>160.19999999999999</v>
      </c>
      <c r="E153" s="111">
        <v>411.96</v>
      </c>
      <c r="F153" s="111">
        <v>71.3</v>
      </c>
      <c r="G153" s="111">
        <v>500</v>
      </c>
      <c r="H153" s="111">
        <v>300</v>
      </c>
    </row>
    <row r="154" spans="1:8">
      <c r="B154" t="s">
        <v>702</v>
      </c>
      <c r="C154" t="s">
        <v>703</v>
      </c>
      <c r="D154" s="111">
        <v>640</v>
      </c>
      <c r="E154" s="111">
        <v>500</v>
      </c>
      <c r="F154" s="111">
        <v>660</v>
      </c>
      <c r="G154" s="111">
        <v>1850</v>
      </c>
      <c r="H154" s="111">
        <v>1000</v>
      </c>
    </row>
    <row r="155" spans="1:8">
      <c r="B155" t="s">
        <v>704</v>
      </c>
      <c r="C155" t="s">
        <v>705</v>
      </c>
      <c r="D155" s="111">
        <v>3487</v>
      </c>
      <c r="E155" s="111">
        <v>6494</v>
      </c>
      <c r="F155" s="111">
        <v>15931.82</v>
      </c>
      <c r="G155" s="111">
        <v>18784</v>
      </c>
      <c r="H155" s="111">
        <v>21000</v>
      </c>
    </row>
    <row r="156" spans="1:8">
      <c r="B156" t="s">
        <v>707</v>
      </c>
      <c r="C156" t="s">
        <v>708</v>
      </c>
      <c r="D156" s="111">
        <v>1686.03</v>
      </c>
      <c r="E156" s="111">
        <v>6682.65</v>
      </c>
      <c r="F156" s="111">
        <v>10.81</v>
      </c>
      <c r="G156" s="111">
        <v>2250</v>
      </c>
      <c r="H156" s="111">
        <v>1000</v>
      </c>
    </row>
    <row r="157" spans="1:8">
      <c r="B157" t="s">
        <v>710</v>
      </c>
      <c r="C157" t="s">
        <v>711</v>
      </c>
      <c r="D157" s="111"/>
      <c r="E157" s="111"/>
      <c r="F157" s="111">
        <v>1750</v>
      </c>
      <c r="G157" s="111">
        <v>0</v>
      </c>
      <c r="H157" s="111">
        <v>0</v>
      </c>
    </row>
    <row r="158" spans="1:8">
      <c r="A158" t="s">
        <v>962</v>
      </c>
      <c r="D158" s="111">
        <v>16328.720000000001</v>
      </c>
      <c r="E158" s="111">
        <v>26362.949999999997</v>
      </c>
      <c r="F158" s="111">
        <v>29553.57</v>
      </c>
      <c r="G158" s="111">
        <v>60334</v>
      </c>
      <c r="H158" s="111">
        <v>39800</v>
      </c>
    </row>
    <row r="159" spans="1:8">
      <c r="A159" t="s">
        <v>953</v>
      </c>
      <c r="B159" t="s">
        <v>775</v>
      </c>
      <c r="C159" t="s">
        <v>776</v>
      </c>
      <c r="D159" s="111">
        <v>5457.53</v>
      </c>
      <c r="E159" s="111">
        <v>8293.23</v>
      </c>
      <c r="F159" s="111">
        <v>0</v>
      </c>
      <c r="G159" s="111">
        <v>10000</v>
      </c>
      <c r="H159" s="111">
        <v>10000</v>
      </c>
    </row>
    <row r="160" spans="1:8">
      <c r="B160" t="s">
        <v>505</v>
      </c>
      <c r="C160" t="s">
        <v>729</v>
      </c>
      <c r="D160" s="111"/>
      <c r="E160" s="111">
        <v>12950.96</v>
      </c>
      <c r="F160" s="111">
        <v>9849.9</v>
      </c>
      <c r="G160" s="111">
        <v>13771</v>
      </c>
      <c r="H160" s="111"/>
    </row>
    <row r="161" spans="2:8">
      <c r="B161" t="s">
        <v>687</v>
      </c>
      <c r="C161" t="s">
        <v>688</v>
      </c>
      <c r="D161" s="111">
        <v>338.77</v>
      </c>
      <c r="E161" s="111">
        <v>125.62</v>
      </c>
      <c r="F161" s="111">
        <v>165.04</v>
      </c>
      <c r="G161" s="111">
        <v>1000</v>
      </c>
      <c r="H161" s="111">
        <v>1050</v>
      </c>
    </row>
    <row r="162" spans="2:8">
      <c r="B162" t="s">
        <v>843</v>
      </c>
      <c r="C162" t="s">
        <v>844</v>
      </c>
      <c r="D162" s="111">
        <v>0</v>
      </c>
      <c r="E162" s="111">
        <v>0</v>
      </c>
      <c r="F162" s="111">
        <v>0</v>
      </c>
      <c r="G162" s="111">
        <v>750</v>
      </c>
      <c r="H162" s="111">
        <v>750</v>
      </c>
    </row>
    <row r="163" spans="2:8">
      <c r="B163" t="s">
        <v>689</v>
      </c>
      <c r="C163" t="s">
        <v>690</v>
      </c>
      <c r="D163" s="111">
        <v>41654.370000000003</v>
      </c>
      <c r="E163" s="111">
        <v>16769.62</v>
      </c>
      <c r="F163" s="111">
        <v>14557.39</v>
      </c>
      <c r="G163" s="111">
        <v>14822</v>
      </c>
      <c r="H163" s="111">
        <v>20000</v>
      </c>
    </row>
    <row r="164" spans="2:8">
      <c r="B164" t="s">
        <v>691</v>
      </c>
      <c r="C164" t="s">
        <v>692</v>
      </c>
      <c r="D164" s="111">
        <v>687501.61999999988</v>
      </c>
      <c r="E164" s="111">
        <v>586400.48</v>
      </c>
      <c r="F164" s="111">
        <v>277329.94</v>
      </c>
      <c r="G164" s="111">
        <v>1685279</v>
      </c>
      <c r="H164" s="111">
        <v>1429139</v>
      </c>
    </row>
    <row r="165" spans="2:8">
      <c r="B165" t="s">
        <v>694</v>
      </c>
      <c r="C165" t="s">
        <v>695</v>
      </c>
      <c r="D165" s="111">
        <v>204764.15</v>
      </c>
      <c r="E165" s="111">
        <v>106667.28</v>
      </c>
      <c r="F165" s="111">
        <v>11482.39</v>
      </c>
      <c r="G165" s="111">
        <v>202300</v>
      </c>
      <c r="H165" s="111">
        <v>218250</v>
      </c>
    </row>
    <row r="166" spans="2:8">
      <c r="B166" t="s">
        <v>700</v>
      </c>
      <c r="C166" t="s">
        <v>701</v>
      </c>
      <c r="D166" s="111">
        <v>2097.8900000000003</v>
      </c>
      <c r="E166" s="111">
        <v>3972.74</v>
      </c>
      <c r="F166" s="111">
        <v>965.6</v>
      </c>
      <c r="G166" s="111">
        <v>1000</v>
      </c>
      <c r="H166" s="111">
        <v>5000</v>
      </c>
    </row>
    <row r="167" spans="2:8">
      <c r="B167" t="s">
        <v>702</v>
      </c>
      <c r="C167" t="s">
        <v>703</v>
      </c>
      <c r="D167" s="111">
        <v>32838.129999999997</v>
      </c>
      <c r="E167" s="111">
        <v>33890.92</v>
      </c>
      <c r="F167" s="111">
        <v>36429.17</v>
      </c>
      <c r="G167" s="111">
        <v>33931</v>
      </c>
      <c r="H167" s="111">
        <v>41228</v>
      </c>
    </row>
    <row r="168" spans="2:8">
      <c r="B168" t="s">
        <v>862</v>
      </c>
      <c r="C168" t="s">
        <v>863</v>
      </c>
      <c r="D168" s="111">
        <v>11747.29</v>
      </c>
      <c r="E168" s="111">
        <v>13317.89</v>
      </c>
      <c r="F168" s="111">
        <v>5894.41</v>
      </c>
      <c r="G168" s="111">
        <v>15000</v>
      </c>
      <c r="H168" s="111">
        <v>17000</v>
      </c>
    </row>
    <row r="169" spans="2:8">
      <c r="B169" t="s">
        <v>864</v>
      </c>
      <c r="C169" t="s">
        <v>865</v>
      </c>
      <c r="D169" s="111">
        <v>93399.58</v>
      </c>
      <c r="E169" s="111">
        <v>107961.29</v>
      </c>
      <c r="F169" s="111">
        <v>44033.94</v>
      </c>
      <c r="G169" s="111">
        <v>122628</v>
      </c>
      <c r="H169" s="111">
        <v>177870</v>
      </c>
    </row>
    <row r="170" spans="2:8">
      <c r="B170" t="s">
        <v>856</v>
      </c>
      <c r="C170" t="s">
        <v>857</v>
      </c>
      <c r="D170" s="111">
        <v>8678.33</v>
      </c>
      <c r="E170" s="111">
        <v>8852</v>
      </c>
      <c r="F170" s="111">
        <v>9029</v>
      </c>
      <c r="G170" s="111">
        <v>9000</v>
      </c>
      <c r="H170" s="111">
        <v>10010</v>
      </c>
    </row>
    <row r="171" spans="2:8">
      <c r="B171" t="s">
        <v>704</v>
      </c>
      <c r="C171" t="s">
        <v>705</v>
      </c>
      <c r="D171" s="111">
        <v>1559469.71</v>
      </c>
      <c r="E171" s="111">
        <v>2228705.06</v>
      </c>
      <c r="F171" s="111">
        <v>1244619.77</v>
      </c>
      <c r="G171" s="111">
        <v>1920735</v>
      </c>
      <c r="H171" s="111">
        <v>1842739</v>
      </c>
    </row>
    <row r="172" spans="2:8">
      <c r="B172" t="s">
        <v>845</v>
      </c>
      <c r="C172" t="s">
        <v>846</v>
      </c>
      <c r="D172" s="111">
        <v>222852.04</v>
      </c>
      <c r="E172" s="111">
        <v>875886.26</v>
      </c>
      <c r="F172" s="111">
        <v>568099.6</v>
      </c>
      <c r="G172" s="111">
        <v>900000</v>
      </c>
      <c r="H172" s="111">
        <v>1232455</v>
      </c>
    </row>
    <row r="173" spans="2:8">
      <c r="B173" t="s">
        <v>848</v>
      </c>
      <c r="C173" t="s">
        <v>849</v>
      </c>
      <c r="D173" s="111">
        <v>114618.29</v>
      </c>
      <c r="E173" s="111">
        <v>174797.02000000002</v>
      </c>
      <c r="F173" s="111">
        <v>217232.44999999998</v>
      </c>
      <c r="G173" s="111">
        <v>249000</v>
      </c>
      <c r="H173" s="111">
        <v>331198</v>
      </c>
    </row>
    <row r="174" spans="2:8">
      <c r="B174" t="s">
        <v>858</v>
      </c>
      <c r="C174" t="s">
        <v>859</v>
      </c>
      <c r="D174" s="111">
        <v>13450.09</v>
      </c>
      <c r="E174" s="111">
        <v>15736.47</v>
      </c>
      <c r="F174" s="111">
        <v>12248.050000000001</v>
      </c>
      <c r="G174" s="111">
        <v>15278</v>
      </c>
      <c r="H174" s="111">
        <v>17678</v>
      </c>
    </row>
    <row r="175" spans="2:8">
      <c r="B175" t="s">
        <v>796</v>
      </c>
      <c r="C175" t="s">
        <v>797</v>
      </c>
      <c r="D175" s="111"/>
      <c r="E175" s="111"/>
      <c r="F175" s="111">
        <v>1156.3599999999999</v>
      </c>
      <c r="G175" s="111">
        <v>0</v>
      </c>
      <c r="H175" s="111">
        <v>0</v>
      </c>
    </row>
    <row r="176" spans="2:8">
      <c r="B176" t="s">
        <v>737</v>
      </c>
      <c r="C176" t="s">
        <v>738</v>
      </c>
      <c r="D176" s="111">
        <v>11717.71</v>
      </c>
      <c r="E176" s="111">
        <v>11717.64</v>
      </c>
      <c r="F176" s="111">
        <v>4882.3500000000004</v>
      </c>
      <c r="G176" s="111">
        <v>11718</v>
      </c>
      <c r="H176" s="111">
        <v>11718</v>
      </c>
    </row>
    <row r="177" spans="1:8">
      <c r="B177" t="s">
        <v>739</v>
      </c>
      <c r="C177" t="s">
        <v>740</v>
      </c>
      <c r="D177" s="111">
        <v>0</v>
      </c>
      <c r="E177" s="111">
        <v>0</v>
      </c>
      <c r="F177" s="111">
        <v>0</v>
      </c>
      <c r="G177" s="111">
        <v>500</v>
      </c>
      <c r="H177" s="111">
        <v>500</v>
      </c>
    </row>
    <row r="178" spans="1:8">
      <c r="B178" t="s">
        <v>745</v>
      </c>
      <c r="C178" t="s">
        <v>746</v>
      </c>
      <c r="D178" s="111">
        <v>263.27999999999997</v>
      </c>
      <c r="E178" s="111"/>
      <c r="F178" s="111"/>
      <c r="G178" s="111"/>
      <c r="H178" s="111">
        <v>0</v>
      </c>
    </row>
    <row r="179" spans="1:8">
      <c r="B179" t="s">
        <v>722</v>
      </c>
      <c r="C179" t="s">
        <v>723</v>
      </c>
      <c r="D179" s="111">
        <v>8173.1</v>
      </c>
      <c r="E179" s="111">
        <v>5140</v>
      </c>
      <c r="F179" s="111">
        <v>0</v>
      </c>
      <c r="G179" s="111">
        <v>5000</v>
      </c>
      <c r="H179" s="111">
        <v>5000</v>
      </c>
    </row>
    <row r="180" spans="1:8">
      <c r="B180" t="s">
        <v>850</v>
      </c>
      <c r="C180" t="s">
        <v>851</v>
      </c>
      <c r="D180" s="111"/>
      <c r="E180" s="111">
        <v>0</v>
      </c>
      <c r="F180" s="111"/>
      <c r="G180" s="111"/>
      <c r="H180" s="111"/>
    </row>
    <row r="181" spans="1:8">
      <c r="B181" t="s">
        <v>755</v>
      </c>
      <c r="C181" t="s">
        <v>756</v>
      </c>
      <c r="D181" s="111">
        <v>396</v>
      </c>
      <c r="E181" s="111">
        <v>0</v>
      </c>
      <c r="F181" s="111">
        <v>0</v>
      </c>
      <c r="G181" s="111">
        <v>500</v>
      </c>
      <c r="H181" s="111">
        <v>500</v>
      </c>
    </row>
    <row r="182" spans="1:8">
      <c r="B182" t="s">
        <v>757</v>
      </c>
      <c r="C182" t="s">
        <v>758</v>
      </c>
      <c r="D182" s="111">
        <v>9451.0499999999993</v>
      </c>
      <c r="E182" s="111">
        <v>33456.49</v>
      </c>
      <c r="F182" s="111">
        <v>0</v>
      </c>
      <c r="G182" s="111">
        <v>33000</v>
      </c>
      <c r="H182" s="111">
        <v>41000</v>
      </c>
    </row>
    <row r="183" spans="1:8">
      <c r="B183" t="s">
        <v>759</v>
      </c>
      <c r="C183" t="s">
        <v>760</v>
      </c>
      <c r="D183" s="111"/>
      <c r="E183" s="111">
        <v>-68.739999999999995</v>
      </c>
      <c r="F183" s="111"/>
      <c r="G183" s="111"/>
      <c r="H183" s="111"/>
    </row>
    <row r="184" spans="1:8">
      <c r="B184" t="s">
        <v>866</v>
      </c>
      <c r="C184" t="s">
        <v>867</v>
      </c>
      <c r="D184" s="111">
        <v>0</v>
      </c>
      <c r="E184" s="111">
        <v>139900.65</v>
      </c>
      <c r="F184" s="111">
        <v>28953.67</v>
      </c>
      <c r="G184" s="111">
        <v>64667</v>
      </c>
      <c r="H184" s="111">
        <v>0</v>
      </c>
    </row>
    <row r="185" spans="1:8">
      <c r="B185" t="s">
        <v>707</v>
      </c>
      <c r="C185" t="s">
        <v>708</v>
      </c>
      <c r="D185" s="111">
        <v>83851.150000000009</v>
      </c>
      <c r="E185" s="111">
        <v>162551.33000000002</v>
      </c>
      <c r="F185" s="111">
        <v>18957.419999999998</v>
      </c>
      <c r="G185" s="111">
        <v>71000</v>
      </c>
      <c r="H185" s="111">
        <v>101900</v>
      </c>
    </row>
    <row r="186" spans="1:8">
      <c r="B186" t="s">
        <v>724</v>
      </c>
      <c r="C186" t="s">
        <v>725</v>
      </c>
      <c r="D186" s="111">
        <v>87109.06</v>
      </c>
      <c r="E186" s="111">
        <v>185581.34</v>
      </c>
      <c r="F186" s="111">
        <v>82501.2</v>
      </c>
      <c r="G186" s="111">
        <v>350000</v>
      </c>
      <c r="H186" s="111">
        <v>1233500</v>
      </c>
    </row>
    <row r="187" spans="1:8">
      <c r="A187" t="s">
        <v>963</v>
      </c>
      <c r="D187" s="111">
        <v>3199829.1399999997</v>
      </c>
      <c r="E187" s="111">
        <v>4732605.55</v>
      </c>
      <c r="F187" s="111">
        <v>2588387.65</v>
      </c>
      <c r="G187" s="111">
        <v>5730879</v>
      </c>
      <c r="H187" s="111">
        <v>6748485</v>
      </c>
    </row>
    <row r="188" spans="1:8">
      <c r="A188" t="s">
        <v>955</v>
      </c>
      <c r="B188" t="s">
        <v>687</v>
      </c>
      <c r="C188" t="s">
        <v>688</v>
      </c>
      <c r="D188" s="111">
        <v>6637.64</v>
      </c>
      <c r="E188" s="111">
        <v>7428.23</v>
      </c>
      <c r="F188" s="111">
        <v>3828.66</v>
      </c>
      <c r="G188" s="111">
        <v>20000</v>
      </c>
      <c r="H188" s="111">
        <v>15000</v>
      </c>
    </row>
    <row r="189" spans="1:8">
      <c r="B189" t="s">
        <v>691</v>
      </c>
      <c r="C189" t="s">
        <v>692</v>
      </c>
      <c r="D189" s="111">
        <v>15778.69</v>
      </c>
      <c r="E189" s="111">
        <v>162036.66</v>
      </c>
      <c r="F189" s="111">
        <v>47607.44</v>
      </c>
      <c r="G189" s="111">
        <v>100000</v>
      </c>
      <c r="H189" s="111">
        <v>100000</v>
      </c>
    </row>
    <row r="190" spans="1:8">
      <c r="B190" t="s">
        <v>694</v>
      </c>
      <c r="C190" t="s">
        <v>695</v>
      </c>
      <c r="D190" s="111">
        <v>20172.82</v>
      </c>
      <c r="E190" s="111">
        <v>23159.07</v>
      </c>
      <c r="F190" s="111">
        <v>19433.669999999998</v>
      </c>
      <c r="G190" s="111">
        <v>30000</v>
      </c>
      <c r="H190" s="111">
        <v>30000</v>
      </c>
    </row>
    <row r="191" spans="1:8">
      <c r="B191" t="s">
        <v>700</v>
      </c>
      <c r="C191" t="s">
        <v>701</v>
      </c>
      <c r="D191" s="111">
        <v>49.89</v>
      </c>
      <c r="E191" s="111">
        <v>0</v>
      </c>
      <c r="F191" s="111">
        <v>0</v>
      </c>
      <c r="G191" s="111">
        <v>1000</v>
      </c>
      <c r="H191" s="111">
        <v>500</v>
      </c>
    </row>
    <row r="192" spans="1:8">
      <c r="B192" t="s">
        <v>702</v>
      </c>
      <c r="C192" t="s">
        <v>703</v>
      </c>
      <c r="D192" s="111">
        <v>6725.75</v>
      </c>
      <c r="E192" s="111">
        <v>4464.45</v>
      </c>
      <c r="F192" s="111">
        <v>3025</v>
      </c>
      <c r="G192" s="111">
        <v>9000</v>
      </c>
      <c r="H192" s="111">
        <v>7000</v>
      </c>
    </row>
    <row r="193" spans="1:8">
      <c r="B193" t="s">
        <v>781</v>
      </c>
      <c r="C193" t="s">
        <v>782</v>
      </c>
      <c r="D193" s="111">
        <v>0</v>
      </c>
      <c r="E193" s="111">
        <v>0</v>
      </c>
      <c r="F193" s="111"/>
      <c r="G193" s="111"/>
      <c r="H193" s="111"/>
    </row>
    <row r="194" spans="1:8">
      <c r="B194" t="s">
        <v>943</v>
      </c>
      <c r="C194" t="s">
        <v>944</v>
      </c>
      <c r="D194" s="111">
        <v>1097.51</v>
      </c>
      <c r="E194" s="111"/>
      <c r="F194" s="111"/>
      <c r="G194" s="111"/>
      <c r="H194" s="111"/>
    </row>
    <row r="195" spans="1:8">
      <c r="B195" t="s">
        <v>704</v>
      </c>
      <c r="C195" t="s">
        <v>705</v>
      </c>
      <c r="D195" s="111">
        <v>340</v>
      </c>
      <c r="E195" s="111">
        <v>0</v>
      </c>
      <c r="F195" s="111">
        <v>2404.6999999999998</v>
      </c>
      <c r="G195" s="111">
        <v>2000</v>
      </c>
      <c r="H195" s="111">
        <v>3000</v>
      </c>
    </row>
    <row r="196" spans="1:8">
      <c r="B196" t="s">
        <v>739</v>
      </c>
      <c r="C196" t="s">
        <v>740</v>
      </c>
      <c r="D196" s="111">
        <v>457557.81</v>
      </c>
      <c r="E196" s="111">
        <v>578867.84</v>
      </c>
      <c r="F196" s="111">
        <v>28229.19</v>
      </c>
      <c r="G196" s="111">
        <v>250000</v>
      </c>
      <c r="H196" s="111">
        <v>250000</v>
      </c>
    </row>
    <row r="197" spans="1:8">
      <c r="B197" t="s">
        <v>722</v>
      </c>
      <c r="C197" t="s">
        <v>723</v>
      </c>
      <c r="D197" s="111">
        <v>288.49</v>
      </c>
      <c r="E197" s="111">
        <v>0</v>
      </c>
      <c r="F197" s="111">
        <v>0</v>
      </c>
      <c r="G197" s="111">
        <v>500</v>
      </c>
      <c r="H197" s="111">
        <v>500</v>
      </c>
    </row>
    <row r="198" spans="1:8">
      <c r="B198" t="s">
        <v>768</v>
      </c>
      <c r="C198" t="s">
        <v>767</v>
      </c>
      <c r="D198" s="111">
        <v>52198.6</v>
      </c>
      <c r="E198" s="111"/>
      <c r="F198" s="111"/>
      <c r="G198" s="111"/>
      <c r="H198" s="111"/>
    </row>
    <row r="199" spans="1:8">
      <c r="A199" t="s">
        <v>964</v>
      </c>
      <c r="D199" s="111">
        <v>560847.19999999995</v>
      </c>
      <c r="E199" s="111">
        <v>775956.25</v>
      </c>
      <c r="F199" s="111">
        <v>104528.66</v>
      </c>
      <c r="G199" s="111">
        <v>412500</v>
      </c>
      <c r="H199" s="111">
        <v>406000</v>
      </c>
    </row>
    <row r="200" spans="1:8">
      <c r="A200" t="s">
        <v>956</v>
      </c>
      <c r="D200" s="111">
        <v>13060727.049999999</v>
      </c>
      <c r="E200" s="111">
        <v>15558467.039999999</v>
      </c>
      <c r="F200" s="111">
        <v>3610078.15</v>
      </c>
      <c r="G200" s="111">
        <v>16545168.5</v>
      </c>
      <c r="H200" s="111">
        <v>18838700.490000002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workbookViewId="0">
      <pane xSplit="2" ySplit="4" topLeftCell="E116" activePane="bottomRight" state="frozen"/>
      <selection pane="topRight" activeCell="C1" sqref="C1"/>
      <selection pane="bottomLeft" activeCell="A5" sqref="A5"/>
      <selection pane="bottomRight" activeCell="K14" sqref="K14"/>
    </sheetView>
  </sheetViews>
  <sheetFormatPr defaultRowHeight="12.75"/>
  <cols>
    <col min="1" max="1" width="18.7109375" bestFit="1" customWidth="1"/>
    <col min="2" max="2" width="9.28515625" bestFit="1" customWidth="1"/>
    <col min="3" max="3" width="33.85546875" bestFit="1" customWidth="1"/>
    <col min="4" max="6" width="19.28515625" bestFit="1" customWidth="1"/>
    <col min="7" max="7" width="4.140625" customWidth="1"/>
    <col min="8" max="8" width="22.7109375" bestFit="1" customWidth="1"/>
    <col min="9" max="9" width="25.140625" bestFit="1" customWidth="1"/>
    <col min="10" max="10" width="17.28515625" bestFit="1" customWidth="1"/>
    <col min="11" max="11" width="45.5703125" customWidth="1"/>
  </cols>
  <sheetData>
    <row r="1" spans="1:11" ht="13.5" thickBot="1"/>
    <row r="2" spans="1:11" ht="26.25" thickTop="1">
      <c r="A2" s="203"/>
      <c r="B2" s="204"/>
      <c r="C2" s="205"/>
      <c r="D2" s="293" t="s">
        <v>1018</v>
      </c>
      <c r="E2" s="294"/>
      <c r="F2" s="295"/>
      <c r="G2" s="206"/>
      <c r="H2" s="293" t="s">
        <v>1019</v>
      </c>
      <c r="I2" s="294"/>
      <c r="J2" s="294"/>
      <c r="K2" s="295"/>
    </row>
    <row r="3" spans="1:11" ht="13.5" customHeight="1">
      <c r="A3" s="208"/>
      <c r="B3" s="209"/>
      <c r="C3" s="210"/>
      <c r="D3" s="296"/>
      <c r="E3" s="297"/>
      <c r="F3" s="298"/>
      <c r="G3" s="206"/>
      <c r="H3" s="296"/>
      <c r="I3" s="297"/>
      <c r="J3" s="297"/>
      <c r="K3" s="298"/>
    </row>
    <row r="4" spans="1:11">
      <c r="A4" s="213" t="s">
        <v>947</v>
      </c>
      <c r="B4" s="213" t="s">
        <v>681</v>
      </c>
      <c r="C4" s="213" t="s">
        <v>682</v>
      </c>
      <c r="D4" s="211" t="s">
        <v>916</v>
      </c>
      <c r="E4" s="211" t="s">
        <v>918</v>
      </c>
      <c r="F4" s="211" t="s">
        <v>920</v>
      </c>
      <c r="G4" s="207"/>
      <c r="H4" s="211" t="s">
        <v>1022</v>
      </c>
      <c r="I4" s="211" t="s">
        <v>921</v>
      </c>
      <c r="J4" s="211" t="s">
        <v>1020</v>
      </c>
      <c r="K4" s="211" t="s">
        <v>1021</v>
      </c>
    </row>
    <row r="5" spans="1:11">
      <c r="A5" s="212" t="s">
        <v>952</v>
      </c>
      <c r="B5" s="212" t="s">
        <v>805</v>
      </c>
      <c r="C5" s="212" t="s">
        <v>806</v>
      </c>
      <c r="D5" s="214"/>
      <c r="E5" s="214"/>
      <c r="F5" s="214"/>
      <c r="G5" s="111"/>
      <c r="H5" s="214"/>
      <c r="I5" s="214">
        <v>-22171.51</v>
      </c>
      <c r="J5" s="214">
        <f>+I5-H5</f>
        <v>-22171.51</v>
      </c>
      <c r="K5" s="212" t="s">
        <v>1023</v>
      </c>
    </row>
    <row r="6" spans="1:11">
      <c r="A6" s="212"/>
      <c r="B6" s="212" t="s">
        <v>727</v>
      </c>
      <c r="C6" s="212" t="s">
        <v>728</v>
      </c>
      <c r="D6" s="214">
        <v>20962.09</v>
      </c>
      <c r="E6" s="214">
        <v>18454</v>
      </c>
      <c r="F6" s="214">
        <v>7527</v>
      </c>
      <c r="G6" s="111"/>
      <c r="H6" s="214">
        <v>19500</v>
      </c>
      <c r="I6" s="214">
        <v>20000</v>
      </c>
      <c r="J6" s="214">
        <f>+I6-H6</f>
        <v>500</v>
      </c>
      <c r="K6" s="212"/>
    </row>
    <row r="7" spans="1:11">
      <c r="A7" s="212"/>
      <c r="B7" s="212" t="s">
        <v>775</v>
      </c>
      <c r="C7" s="212" t="s">
        <v>776</v>
      </c>
      <c r="D7" s="214">
        <v>1654.12</v>
      </c>
      <c r="E7" s="214">
        <v>2944.14</v>
      </c>
      <c r="F7" s="214">
        <v>3240.75</v>
      </c>
      <c r="G7" s="111"/>
      <c r="H7" s="214">
        <v>0</v>
      </c>
      <c r="I7" s="214"/>
      <c r="J7" s="214">
        <f t="shared" ref="J7:J70" si="0">+I7-H7</f>
        <v>0</v>
      </c>
      <c r="K7" s="212"/>
    </row>
    <row r="8" spans="1:11">
      <c r="A8" s="212"/>
      <c r="B8" s="212" t="s">
        <v>505</v>
      </c>
      <c r="C8" s="212" t="s">
        <v>729</v>
      </c>
      <c r="D8" s="214">
        <v>11456.56</v>
      </c>
      <c r="E8" s="214"/>
      <c r="F8" s="214">
        <v>38253.199999999997</v>
      </c>
      <c r="G8" s="111"/>
      <c r="H8" s="214">
        <v>0</v>
      </c>
      <c r="I8" s="214"/>
      <c r="J8" s="214">
        <f t="shared" si="0"/>
        <v>0</v>
      </c>
      <c r="K8" s="212"/>
    </row>
    <row r="9" spans="1:11">
      <c r="A9" s="212"/>
      <c r="B9" s="212" t="s">
        <v>687</v>
      </c>
      <c r="C9" s="212" t="s">
        <v>688</v>
      </c>
      <c r="D9" s="214">
        <v>183.06</v>
      </c>
      <c r="E9" s="214">
        <v>179.43</v>
      </c>
      <c r="F9" s="214">
        <v>0</v>
      </c>
      <c r="G9" s="111"/>
      <c r="H9" s="214">
        <v>250</v>
      </c>
      <c r="I9" s="214">
        <v>250</v>
      </c>
      <c r="J9" s="214">
        <f t="shared" si="0"/>
        <v>0</v>
      </c>
      <c r="K9" s="212"/>
    </row>
    <row r="10" spans="1:11">
      <c r="A10" s="212"/>
      <c r="B10" s="212" t="s">
        <v>716</v>
      </c>
      <c r="C10" s="212" t="s">
        <v>717</v>
      </c>
      <c r="D10" s="214">
        <v>870.84</v>
      </c>
      <c r="E10" s="214"/>
      <c r="F10" s="214"/>
      <c r="G10" s="111"/>
      <c r="H10" s="214"/>
      <c r="I10" s="214"/>
      <c r="J10" s="214">
        <f t="shared" si="0"/>
        <v>0</v>
      </c>
      <c r="K10" s="212"/>
    </row>
    <row r="11" spans="1:11">
      <c r="A11" s="212"/>
      <c r="B11" s="212" t="s">
        <v>689</v>
      </c>
      <c r="C11" s="212" t="s">
        <v>690</v>
      </c>
      <c r="D11" s="214">
        <v>31076.68</v>
      </c>
      <c r="E11" s="214">
        <v>22333.64</v>
      </c>
      <c r="F11" s="214">
        <v>6061.78</v>
      </c>
      <c r="G11" s="111"/>
      <c r="H11" s="214">
        <v>36900</v>
      </c>
      <c r="I11" s="214">
        <v>36900</v>
      </c>
      <c r="J11" s="214">
        <f t="shared" si="0"/>
        <v>0</v>
      </c>
      <c r="K11" s="212"/>
    </row>
    <row r="12" spans="1:11">
      <c r="A12" s="212"/>
      <c r="B12" s="212" t="s">
        <v>777</v>
      </c>
      <c r="C12" s="212" t="s">
        <v>778</v>
      </c>
      <c r="D12" s="214">
        <v>17.739999999999998</v>
      </c>
      <c r="E12" s="214">
        <v>5653.94</v>
      </c>
      <c r="F12" s="214"/>
      <c r="G12" s="111"/>
      <c r="H12" s="214"/>
      <c r="I12" s="214"/>
      <c r="J12" s="214">
        <f t="shared" si="0"/>
        <v>0</v>
      </c>
      <c r="K12" s="212"/>
    </row>
    <row r="13" spans="1:11">
      <c r="A13" s="212"/>
      <c r="B13" s="212" t="s">
        <v>819</v>
      </c>
      <c r="C13" s="212" t="s">
        <v>820</v>
      </c>
      <c r="D13" s="214">
        <v>675</v>
      </c>
      <c r="E13" s="214"/>
      <c r="F13" s="214"/>
      <c r="G13" s="111"/>
      <c r="H13" s="214"/>
      <c r="I13" s="214"/>
      <c r="J13" s="214">
        <f t="shared" si="0"/>
        <v>0</v>
      </c>
      <c r="K13" s="212"/>
    </row>
    <row r="14" spans="1:11">
      <c r="A14" s="212"/>
      <c r="B14" s="212" t="s">
        <v>691</v>
      </c>
      <c r="C14" s="212" t="s">
        <v>692</v>
      </c>
      <c r="D14" s="214">
        <v>37976.380000000005</v>
      </c>
      <c r="E14" s="214">
        <v>111924.34</v>
      </c>
      <c r="F14" s="214">
        <v>34892.5</v>
      </c>
      <c r="G14" s="111"/>
      <c r="H14" s="214">
        <v>220000</v>
      </c>
      <c r="I14" s="214">
        <v>170000</v>
      </c>
      <c r="J14" s="214">
        <f t="shared" si="0"/>
        <v>-50000</v>
      </c>
      <c r="K14" s="212" t="s">
        <v>730</v>
      </c>
    </row>
    <row r="15" spans="1:11">
      <c r="A15" s="212"/>
      <c r="B15" s="212" t="s">
        <v>694</v>
      </c>
      <c r="C15" s="212" t="s">
        <v>695</v>
      </c>
      <c r="D15" s="214">
        <v>10243.300000000001</v>
      </c>
      <c r="E15" s="214">
        <v>14289.93</v>
      </c>
      <c r="F15" s="214">
        <v>3261.16</v>
      </c>
      <c r="G15" s="111"/>
      <c r="H15" s="214">
        <v>35500</v>
      </c>
      <c r="I15" s="214">
        <v>35100</v>
      </c>
      <c r="J15" s="214">
        <f t="shared" si="0"/>
        <v>-400</v>
      </c>
      <c r="K15" s="212"/>
    </row>
    <row r="16" spans="1:11">
      <c r="A16" s="212"/>
      <c r="B16" s="212" t="s">
        <v>731</v>
      </c>
      <c r="C16" s="212" t="s">
        <v>732</v>
      </c>
      <c r="D16" s="214">
        <v>263.76</v>
      </c>
      <c r="E16" s="214">
        <v>113.16</v>
      </c>
      <c r="F16" s="214"/>
      <c r="G16" s="111"/>
      <c r="H16" s="214"/>
      <c r="I16" s="214"/>
      <c r="J16" s="214">
        <f t="shared" si="0"/>
        <v>0</v>
      </c>
      <c r="K16" s="212"/>
    </row>
    <row r="17" spans="1:11">
      <c r="A17" s="212"/>
      <c r="B17" s="212" t="s">
        <v>700</v>
      </c>
      <c r="C17" s="212" t="s">
        <v>701</v>
      </c>
      <c r="D17" s="214">
        <v>1430.88</v>
      </c>
      <c r="E17" s="214">
        <v>1857.6</v>
      </c>
      <c r="F17" s="214">
        <v>362.98</v>
      </c>
      <c r="G17" s="111"/>
      <c r="H17" s="214">
        <v>2000</v>
      </c>
      <c r="I17" s="214">
        <v>2200</v>
      </c>
      <c r="J17" s="214">
        <f t="shared" si="0"/>
        <v>200</v>
      </c>
      <c r="K17" s="212"/>
    </row>
    <row r="18" spans="1:11">
      <c r="A18" s="212"/>
      <c r="B18" s="212" t="s">
        <v>702</v>
      </c>
      <c r="C18" s="212" t="s">
        <v>703</v>
      </c>
      <c r="D18" s="214">
        <v>1665</v>
      </c>
      <c r="E18" s="214">
        <v>5504.08</v>
      </c>
      <c r="F18" s="214">
        <v>748</v>
      </c>
      <c r="G18" s="111"/>
      <c r="H18" s="214">
        <v>3750</v>
      </c>
      <c r="I18" s="214">
        <v>1800</v>
      </c>
      <c r="J18" s="214">
        <f t="shared" si="0"/>
        <v>-1950</v>
      </c>
      <c r="K18" s="212"/>
    </row>
    <row r="19" spans="1:11">
      <c r="A19" s="212"/>
      <c r="B19" s="212" t="s">
        <v>825</v>
      </c>
      <c r="C19" s="212" t="s">
        <v>826</v>
      </c>
      <c r="D19" s="214">
        <v>894677.16</v>
      </c>
      <c r="E19" s="214">
        <v>1021553.87</v>
      </c>
      <c r="F19" s="214">
        <v>44188</v>
      </c>
      <c r="G19" s="111"/>
      <c r="H19" s="214">
        <v>1325000</v>
      </c>
      <c r="I19" s="214">
        <v>1325000</v>
      </c>
      <c r="J19" s="214">
        <f t="shared" si="0"/>
        <v>0</v>
      </c>
      <c r="K19" s="212"/>
    </row>
    <row r="20" spans="1:11">
      <c r="A20" s="212"/>
      <c r="B20" s="212" t="s">
        <v>827</v>
      </c>
      <c r="C20" s="212" t="s">
        <v>828</v>
      </c>
      <c r="D20" s="214">
        <v>191739</v>
      </c>
      <c r="E20" s="214">
        <v>186078</v>
      </c>
      <c r="F20" s="214">
        <v>62013</v>
      </c>
      <c r="G20" s="111"/>
      <c r="H20" s="214">
        <v>190000</v>
      </c>
      <c r="I20" s="214">
        <v>190000</v>
      </c>
      <c r="J20" s="214">
        <f t="shared" si="0"/>
        <v>0</v>
      </c>
      <c r="K20" s="212"/>
    </row>
    <row r="21" spans="1:11">
      <c r="A21" s="212"/>
      <c r="B21" s="212" t="s">
        <v>781</v>
      </c>
      <c r="C21" s="212" t="s">
        <v>782</v>
      </c>
      <c r="D21" s="214">
        <v>3755.37</v>
      </c>
      <c r="E21" s="214">
        <v>2353.4899999999998</v>
      </c>
      <c r="F21" s="214">
        <v>359.4</v>
      </c>
      <c r="G21" s="111"/>
      <c r="H21" s="214">
        <v>7000</v>
      </c>
      <c r="I21" s="214">
        <v>7500</v>
      </c>
      <c r="J21" s="214">
        <f t="shared" si="0"/>
        <v>500</v>
      </c>
      <c r="K21" s="212"/>
    </row>
    <row r="22" spans="1:11">
      <c r="A22" s="212"/>
      <c r="B22" s="212" t="s">
        <v>808</v>
      </c>
      <c r="C22" s="212" t="s">
        <v>809</v>
      </c>
      <c r="D22" s="214">
        <v>0</v>
      </c>
      <c r="E22" s="214"/>
      <c r="F22" s="214"/>
      <c r="G22" s="111"/>
      <c r="H22" s="214"/>
      <c r="I22" s="214"/>
      <c r="J22" s="214">
        <f t="shared" si="0"/>
        <v>0</v>
      </c>
      <c r="K22" s="212"/>
    </row>
    <row r="23" spans="1:11">
      <c r="A23" s="212"/>
      <c r="B23" s="212" t="s">
        <v>810</v>
      </c>
      <c r="C23" s="212" t="s">
        <v>811</v>
      </c>
      <c r="D23" s="214">
        <v>0</v>
      </c>
      <c r="E23" s="214"/>
      <c r="F23" s="214"/>
      <c r="G23" s="111"/>
      <c r="H23" s="214"/>
      <c r="I23" s="214"/>
      <c r="J23" s="214">
        <f t="shared" si="0"/>
        <v>0</v>
      </c>
      <c r="K23" s="212"/>
    </row>
    <row r="24" spans="1:11">
      <c r="A24" s="212"/>
      <c r="B24" s="212" t="s">
        <v>704</v>
      </c>
      <c r="C24" s="212" t="s">
        <v>705</v>
      </c>
      <c r="D24" s="214">
        <v>42891.360000000001</v>
      </c>
      <c r="E24" s="214">
        <v>41553.61</v>
      </c>
      <c r="F24" s="214">
        <v>40306.11</v>
      </c>
      <c r="G24" s="111"/>
      <c r="H24" s="214">
        <v>141250</v>
      </c>
      <c r="I24" s="214">
        <v>145000</v>
      </c>
      <c r="J24" s="214">
        <f t="shared" si="0"/>
        <v>3750</v>
      </c>
      <c r="K24" s="212"/>
    </row>
    <row r="25" spans="1:11">
      <c r="A25" s="212"/>
      <c r="B25" s="212" t="s">
        <v>733</v>
      </c>
      <c r="C25" s="212" t="s">
        <v>734</v>
      </c>
      <c r="D25" s="214">
        <v>20017.16</v>
      </c>
      <c r="E25" s="214">
        <v>26366.67</v>
      </c>
      <c r="F25" s="214"/>
      <c r="G25" s="111"/>
      <c r="H25" s="214"/>
      <c r="I25" s="214"/>
      <c r="J25" s="214">
        <f t="shared" si="0"/>
        <v>0</v>
      </c>
      <c r="K25" s="212"/>
    </row>
    <row r="26" spans="1:11">
      <c r="A26" s="212"/>
      <c r="B26" s="212" t="s">
        <v>794</v>
      </c>
      <c r="C26" s="212" t="s">
        <v>795</v>
      </c>
      <c r="D26" s="214"/>
      <c r="E26" s="214"/>
      <c r="F26" s="214">
        <v>1014.04</v>
      </c>
      <c r="G26" s="111"/>
      <c r="H26" s="214">
        <v>0</v>
      </c>
      <c r="I26" s="214"/>
      <c r="J26" s="214">
        <f t="shared" si="0"/>
        <v>0</v>
      </c>
      <c r="K26" s="212"/>
    </row>
    <row r="27" spans="1:11">
      <c r="A27" s="212"/>
      <c r="B27" s="212" t="s">
        <v>796</v>
      </c>
      <c r="C27" s="212" t="s">
        <v>797</v>
      </c>
      <c r="D27" s="214"/>
      <c r="E27" s="214"/>
      <c r="F27" s="214">
        <v>1320.54</v>
      </c>
      <c r="G27" s="111"/>
      <c r="H27" s="214">
        <v>0</v>
      </c>
      <c r="I27" s="214"/>
      <c r="J27" s="214">
        <f t="shared" si="0"/>
        <v>0</v>
      </c>
      <c r="K27" s="212"/>
    </row>
    <row r="28" spans="1:11">
      <c r="A28" s="212"/>
      <c r="B28" s="212" t="s">
        <v>737</v>
      </c>
      <c r="C28" s="212" t="s">
        <v>738</v>
      </c>
      <c r="D28" s="214"/>
      <c r="E28" s="214">
        <v>96</v>
      </c>
      <c r="F28" s="214">
        <v>1266</v>
      </c>
      <c r="G28" s="111"/>
      <c r="H28" s="214">
        <v>0</v>
      </c>
      <c r="I28" s="214">
        <v>100</v>
      </c>
      <c r="J28" s="214">
        <f t="shared" si="0"/>
        <v>100</v>
      </c>
      <c r="K28" s="212"/>
    </row>
    <row r="29" spans="1:11">
      <c r="A29" s="212"/>
      <c r="B29" s="212" t="s">
        <v>829</v>
      </c>
      <c r="C29" s="212" t="s">
        <v>830</v>
      </c>
      <c r="D29" s="214">
        <v>86941.14</v>
      </c>
      <c r="E29" s="214">
        <v>111650.27</v>
      </c>
      <c r="F29" s="214">
        <v>350</v>
      </c>
      <c r="G29" s="111"/>
      <c r="H29" s="214">
        <v>92000</v>
      </c>
      <c r="I29" s="214">
        <v>95000</v>
      </c>
      <c r="J29" s="214">
        <f t="shared" si="0"/>
        <v>3000</v>
      </c>
      <c r="K29" s="212"/>
    </row>
    <row r="30" spans="1:11">
      <c r="A30" s="212"/>
      <c r="B30" s="212" t="s">
        <v>739</v>
      </c>
      <c r="C30" s="212" t="s">
        <v>740</v>
      </c>
      <c r="D30" s="214">
        <v>8900</v>
      </c>
      <c r="E30" s="214">
        <v>0</v>
      </c>
      <c r="F30" s="214"/>
      <c r="G30" s="111"/>
      <c r="H30" s="214"/>
      <c r="I30" s="214"/>
      <c r="J30" s="214">
        <f t="shared" si="0"/>
        <v>0</v>
      </c>
      <c r="K30" s="212"/>
    </row>
    <row r="31" spans="1:11">
      <c r="A31" s="212"/>
      <c r="B31" s="212" t="s">
        <v>822</v>
      </c>
      <c r="C31" s="212" t="s">
        <v>823</v>
      </c>
      <c r="D31" s="214">
        <v>0</v>
      </c>
      <c r="E31" s="214">
        <v>0</v>
      </c>
      <c r="F31" s="214"/>
      <c r="G31" s="111"/>
      <c r="H31" s="214"/>
      <c r="I31" s="214"/>
      <c r="J31" s="214">
        <f t="shared" si="0"/>
        <v>0</v>
      </c>
      <c r="K31" s="212"/>
    </row>
    <row r="32" spans="1:11">
      <c r="A32" s="212"/>
      <c r="B32" s="212" t="s">
        <v>741</v>
      </c>
      <c r="C32" s="212" t="s">
        <v>742</v>
      </c>
      <c r="D32" s="214">
        <v>3500</v>
      </c>
      <c r="E32" s="214">
        <v>385948.61</v>
      </c>
      <c r="F32" s="214"/>
      <c r="G32" s="111"/>
      <c r="H32" s="214"/>
      <c r="I32" s="214"/>
      <c r="J32" s="214">
        <f t="shared" si="0"/>
        <v>0</v>
      </c>
      <c r="K32" s="212"/>
    </row>
    <row r="33" spans="1:11">
      <c r="A33" s="212"/>
      <c r="B33" s="212" t="s">
        <v>743</v>
      </c>
      <c r="C33" s="212" t="s">
        <v>744</v>
      </c>
      <c r="D33" s="214">
        <v>230</v>
      </c>
      <c r="E33" s="214"/>
      <c r="F33" s="214"/>
      <c r="G33" s="111"/>
      <c r="H33" s="214"/>
      <c r="I33" s="214"/>
      <c r="J33" s="214">
        <f t="shared" si="0"/>
        <v>0</v>
      </c>
      <c r="K33" s="212"/>
    </row>
    <row r="34" spans="1:11">
      <c r="A34" s="212"/>
      <c r="B34" s="212" t="s">
        <v>745</v>
      </c>
      <c r="C34" s="212" t="s">
        <v>746</v>
      </c>
      <c r="D34" s="214">
        <v>348.52</v>
      </c>
      <c r="E34" s="214">
        <v>310.61</v>
      </c>
      <c r="F34" s="214">
        <v>0</v>
      </c>
      <c r="G34" s="111"/>
      <c r="H34" s="214">
        <v>200</v>
      </c>
      <c r="I34" s="214">
        <v>200</v>
      </c>
      <c r="J34" s="214">
        <f t="shared" si="0"/>
        <v>0</v>
      </c>
      <c r="K34" s="212"/>
    </row>
    <row r="35" spans="1:11">
      <c r="A35" s="212"/>
      <c r="B35" s="212" t="s">
        <v>747</v>
      </c>
      <c r="C35" s="212" t="s">
        <v>748</v>
      </c>
      <c r="D35" s="214">
        <v>167916.89</v>
      </c>
      <c r="E35" s="214">
        <v>172360.32000000001</v>
      </c>
      <c r="F35" s="214">
        <v>64246.59</v>
      </c>
      <c r="G35" s="111"/>
      <c r="H35" s="214">
        <v>185000</v>
      </c>
      <c r="I35" s="214">
        <v>185000</v>
      </c>
      <c r="J35" s="214">
        <f t="shared" si="0"/>
        <v>0</v>
      </c>
      <c r="K35" s="212"/>
    </row>
    <row r="36" spans="1:11">
      <c r="A36" s="212"/>
      <c r="B36" s="212" t="s">
        <v>749</v>
      </c>
      <c r="C36" s="212" t="s">
        <v>750</v>
      </c>
      <c r="D36" s="214">
        <v>19674.13</v>
      </c>
      <c r="E36" s="214">
        <v>20079.13</v>
      </c>
      <c r="F36" s="214">
        <v>7152.94</v>
      </c>
      <c r="G36" s="111"/>
      <c r="H36" s="214">
        <v>21900</v>
      </c>
      <c r="I36" s="214">
        <v>21900</v>
      </c>
      <c r="J36" s="214">
        <f t="shared" si="0"/>
        <v>0</v>
      </c>
      <c r="K36" s="212"/>
    </row>
    <row r="37" spans="1:11">
      <c r="A37" s="212"/>
      <c r="B37" s="212" t="s">
        <v>751</v>
      </c>
      <c r="C37" s="212" t="s">
        <v>752</v>
      </c>
      <c r="D37" s="214">
        <v>6395.05</v>
      </c>
      <c r="E37" s="214">
        <v>4287.3</v>
      </c>
      <c r="F37" s="214">
        <v>1797.5</v>
      </c>
      <c r="G37" s="111"/>
      <c r="H37" s="214">
        <v>0</v>
      </c>
      <c r="I37" s="214"/>
      <c r="J37" s="214">
        <f t="shared" si="0"/>
        <v>0</v>
      </c>
      <c r="K37" s="212"/>
    </row>
    <row r="38" spans="1:11">
      <c r="A38" s="212"/>
      <c r="B38" s="212" t="s">
        <v>753</v>
      </c>
      <c r="C38" s="212" t="s">
        <v>754</v>
      </c>
      <c r="D38" s="214">
        <v>-51.25</v>
      </c>
      <c r="E38" s="214">
        <v>0</v>
      </c>
      <c r="F38" s="214"/>
      <c r="G38" s="111"/>
      <c r="H38" s="214"/>
      <c r="I38" s="214"/>
      <c r="J38" s="214">
        <f t="shared" si="0"/>
        <v>0</v>
      </c>
      <c r="K38" s="212"/>
    </row>
    <row r="39" spans="1:11">
      <c r="A39" s="212"/>
      <c r="B39" s="212" t="s">
        <v>722</v>
      </c>
      <c r="C39" s="212" t="s">
        <v>723</v>
      </c>
      <c r="D39" s="214">
        <v>242.24</v>
      </c>
      <c r="E39" s="214">
        <v>0</v>
      </c>
      <c r="F39" s="214">
        <v>213.76</v>
      </c>
      <c r="G39" s="111"/>
      <c r="H39" s="214">
        <v>2000</v>
      </c>
      <c r="I39" s="214">
        <v>3000</v>
      </c>
      <c r="J39" s="214">
        <f t="shared" si="0"/>
        <v>1000</v>
      </c>
      <c r="K39" s="212"/>
    </row>
    <row r="40" spans="1:11">
      <c r="A40" s="212"/>
      <c r="B40" s="212" t="s">
        <v>815</v>
      </c>
      <c r="C40" s="212" t="s">
        <v>816</v>
      </c>
      <c r="D40" s="214">
        <v>0</v>
      </c>
      <c r="E40" s="214">
        <v>0</v>
      </c>
      <c r="F40" s="214">
        <v>-1</v>
      </c>
      <c r="G40" s="111"/>
      <c r="H40" s="214">
        <v>0</v>
      </c>
      <c r="I40" s="214"/>
      <c r="J40" s="214">
        <f t="shared" si="0"/>
        <v>0</v>
      </c>
      <c r="K40" s="212"/>
    </row>
    <row r="41" spans="1:11">
      <c r="A41" s="212"/>
      <c r="B41" s="212" t="s">
        <v>755</v>
      </c>
      <c r="C41" s="212" t="s">
        <v>756</v>
      </c>
      <c r="D41" s="214">
        <v>34777.85</v>
      </c>
      <c r="E41" s="214">
        <v>37050.07</v>
      </c>
      <c r="F41" s="214">
        <v>0</v>
      </c>
      <c r="G41" s="111"/>
      <c r="H41" s="214">
        <v>35000</v>
      </c>
      <c r="I41" s="214">
        <v>35000</v>
      </c>
      <c r="J41" s="214">
        <f t="shared" si="0"/>
        <v>0</v>
      </c>
      <c r="K41" s="212"/>
    </row>
    <row r="42" spans="1:11">
      <c r="A42" s="212"/>
      <c r="B42" s="212" t="s">
        <v>757</v>
      </c>
      <c r="C42" s="212" t="s">
        <v>758</v>
      </c>
      <c r="D42" s="214">
        <v>17469.650000000001</v>
      </c>
      <c r="E42" s="214">
        <v>21417.329999999998</v>
      </c>
      <c r="F42" s="214">
        <v>10241.69</v>
      </c>
      <c r="G42" s="111"/>
      <c r="H42" s="214">
        <v>31900</v>
      </c>
      <c r="I42" s="214">
        <v>31900</v>
      </c>
      <c r="J42" s="214">
        <f t="shared" si="0"/>
        <v>0</v>
      </c>
      <c r="K42" s="212"/>
    </row>
    <row r="43" spans="1:11">
      <c r="A43" s="212"/>
      <c r="B43" s="212" t="s">
        <v>759</v>
      </c>
      <c r="C43" s="212" t="s">
        <v>760</v>
      </c>
      <c r="D43" s="214">
        <v>2276.7199999999998</v>
      </c>
      <c r="E43" s="214">
        <v>4420</v>
      </c>
      <c r="F43" s="214">
        <v>332.51</v>
      </c>
      <c r="G43" s="111"/>
      <c r="H43" s="214">
        <v>0</v>
      </c>
      <c r="I43" s="214"/>
      <c r="J43" s="214">
        <f t="shared" si="0"/>
        <v>0</v>
      </c>
      <c r="K43" s="212"/>
    </row>
    <row r="44" spans="1:11">
      <c r="A44" s="212"/>
      <c r="B44" s="212" t="s">
        <v>761</v>
      </c>
      <c r="C44" s="212" t="s">
        <v>762</v>
      </c>
      <c r="D44" s="214">
        <v>-63464.840000000004</v>
      </c>
      <c r="E44" s="214">
        <v>-77442.429999999993</v>
      </c>
      <c r="F44" s="214"/>
      <c r="G44" s="111"/>
      <c r="H44" s="214"/>
      <c r="I44" s="214"/>
      <c r="J44" s="214">
        <f t="shared" si="0"/>
        <v>0</v>
      </c>
      <c r="K44" s="212"/>
    </row>
    <row r="45" spans="1:11">
      <c r="A45" s="212"/>
      <c r="B45" s="212" t="s">
        <v>707</v>
      </c>
      <c r="C45" s="212" t="s">
        <v>708</v>
      </c>
      <c r="D45" s="214">
        <v>2913</v>
      </c>
      <c r="E45" s="214"/>
      <c r="F45" s="214">
        <v>6492.97</v>
      </c>
      <c r="G45" s="111"/>
      <c r="H45" s="214">
        <v>5000</v>
      </c>
      <c r="I45" s="214">
        <v>5000</v>
      </c>
      <c r="J45" s="214">
        <f t="shared" si="0"/>
        <v>0</v>
      </c>
      <c r="K45" s="212"/>
    </row>
    <row r="46" spans="1:11">
      <c r="A46" s="212"/>
      <c r="B46" s="212" t="s">
        <v>798</v>
      </c>
      <c r="C46" s="212" t="s">
        <v>799</v>
      </c>
      <c r="D46" s="214">
        <v>8061.46</v>
      </c>
      <c r="E46" s="214"/>
      <c r="F46" s="214"/>
      <c r="G46" s="111"/>
      <c r="H46" s="214"/>
      <c r="I46" s="214"/>
      <c r="J46" s="214">
        <f t="shared" si="0"/>
        <v>0</v>
      </c>
      <c r="K46" s="212"/>
    </row>
    <row r="47" spans="1:11">
      <c r="A47" s="212"/>
      <c r="B47" s="212" t="s">
        <v>763</v>
      </c>
      <c r="C47" s="212" t="s">
        <v>764</v>
      </c>
      <c r="D47" s="214"/>
      <c r="E47" s="214">
        <v>0</v>
      </c>
      <c r="F47" s="214"/>
      <c r="G47" s="111"/>
      <c r="H47" s="214"/>
      <c r="I47" s="214"/>
      <c r="J47" s="214">
        <f t="shared" si="0"/>
        <v>0</v>
      </c>
      <c r="K47" s="212"/>
    </row>
    <row r="48" spans="1:11">
      <c r="A48" s="212"/>
      <c r="B48" s="212" t="s">
        <v>765</v>
      </c>
      <c r="C48" s="212" t="s">
        <v>764</v>
      </c>
      <c r="D48" s="214"/>
      <c r="E48" s="214">
        <v>11125.03</v>
      </c>
      <c r="F48" s="214"/>
      <c r="G48" s="111"/>
      <c r="H48" s="214"/>
      <c r="I48" s="214"/>
      <c r="J48" s="214">
        <f t="shared" si="0"/>
        <v>0</v>
      </c>
      <c r="K48" s="212"/>
    </row>
    <row r="49" spans="1:11">
      <c r="A49" s="212"/>
      <c r="B49" s="212" t="s">
        <v>766</v>
      </c>
      <c r="C49" s="212" t="s">
        <v>767</v>
      </c>
      <c r="D49" s="214">
        <v>9571.99</v>
      </c>
      <c r="E49" s="214">
        <v>7511.73</v>
      </c>
      <c r="F49" s="214">
        <v>7555.8099999999995</v>
      </c>
      <c r="G49" s="111"/>
      <c r="H49" s="214">
        <v>0</v>
      </c>
      <c r="I49" s="214"/>
      <c r="J49" s="214">
        <f t="shared" si="0"/>
        <v>0</v>
      </c>
      <c r="K49" s="212"/>
    </row>
    <row r="50" spans="1:11">
      <c r="A50" s="212"/>
      <c r="B50" s="212" t="s">
        <v>768</v>
      </c>
      <c r="C50" s="212" t="s">
        <v>767</v>
      </c>
      <c r="D50" s="214">
        <v>0</v>
      </c>
      <c r="E50" s="214">
        <v>5442.94</v>
      </c>
      <c r="F50" s="214">
        <v>0</v>
      </c>
      <c r="G50" s="111"/>
      <c r="H50" s="214">
        <v>5000</v>
      </c>
      <c r="I50" s="214">
        <v>5000</v>
      </c>
      <c r="J50" s="214">
        <f t="shared" si="0"/>
        <v>0</v>
      </c>
      <c r="K50" s="212"/>
    </row>
    <row r="51" spans="1:11">
      <c r="A51" s="212"/>
      <c r="B51" s="212" t="s">
        <v>831</v>
      </c>
      <c r="C51" s="212" t="s">
        <v>832</v>
      </c>
      <c r="D51" s="214">
        <v>995000</v>
      </c>
      <c r="E51" s="214">
        <v>1055000</v>
      </c>
      <c r="F51" s="214">
        <v>0</v>
      </c>
      <c r="G51" s="111"/>
      <c r="H51" s="214">
        <v>1115000</v>
      </c>
      <c r="I51" s="214">
        <v>1185000</v>
      </c>
      <c r="J51" s="214">
        <f t="shared" si="0"/>
        <v>70000</v>
      </c>
      <c r="K51" s="212"/>
    </row>
    <row r="52" spans="1:11">
      <c r="A52" s="212"/>
      <c r="B52" s="212" t="s">
        <v>834</v>
      </c>
      <c r="C52" s="212" t="s">
        <v>835</v>
      </c>
      <c r="D52" s="214">
        <v>4736180.5</v>
      </c>
      <c r="E52" s="214">
        <v>4676381</v>
      </c>
      <c r="F52" s="214">
        <v>0</v>
      </c>
      <c r="G52" s="111"/>
      <c r="H52" s="214">
        <v>4612975.5</v>
      </c>
      <c r="I52" s="214">
        <v>4545964</v>
      </c>
      <c r="J52" s="214">
        <f t="shared" si="0"/>
        <v>-67011.5</v>
      </c>
      <c r="K52" s="212"/>
    </row>
    <row r="53" spans="1:11" ht="13.5" thickBot="1">
      <c r="A53" s="215"/>
      <c r="B53" s="215" t="s">
        <v>836</v>
      </c>
      <c r="C53" s="215" t="s">
        <v>837</v>
      </c>
      <c r="D53" s="216">
        <v>255000</v>
      </c>
      <c r="E53" s="216">
        <v>255000</v>
      </c>
      <c r="F53" s="216">
        <v>0</v>
      </c>
      <c r="G53" s="111"/>
      <c r="H53" s="216">
        <v>255000</v>
      </c>
      <c r="I53" s="216">
        <v>1400000</v>
      </c>
      <c r="J53" s="216">
        <f t="shared" si="0"/>
        <v>1145000</v>
      </c>
      <c r="K53" s="215" t="s">
        <v>1031</v>
      </c>
    </row>
    <row r="54" spans="1:11" ht="13.5" thickBot="1">
      <c r="A54" s="219" t="s">
        <v>957</v>
      </c>
      <c r="B54" s="220"/>
      <c r="C54" s="220"/>
      <c r="D54" s="221">
        <v>7563438.5099999998</v>
      </c>
      <c r="E54" s="221">
        <v>8151797.8099999987</v>
      </c>
      <c r="F54" s="222">
        <v>343197.23000000004</v>
      </c>
      <c r="G54" s="225"/>
      <c r="H54" s="223">
        <v>8342125.5</v>
      </c>
      <c r="I54" s="221">
        <f>SUM(I5:I53)</f>
        <v>9424642.4900000002</v>
      </c>
      <c r="J54" s="221">
        <f t="shared" si="0"/>
        <v>1082516.9900000002</v>
      </c>
      <c r="K54" s="224"/>
    </row>
    <row r="55" spans="1:11">
      <c r="A55" s="217" t="s">
        <v>950</v>
      </c>
      <c r="B55" s="217" t="s">
        <v>505</v>
      </c>
      <c r="C55" s="217" t="s">
        <v>729</v>
      </c>
      <c r="D55" s="218">
        <v>0</v>
      </c>
      <c r="E55" s="218"/>
      <c r="F55" s="218"/>
      <c r="G55" s="111"/>
      <c r="H55" s="218"/>
      <c r="I55" s="218"/>
      <c r="J55" s="218">
        <f t="shared" si="0"/>
        <v>0</v>
      </c>
      <c r="K55" s="217"/>
    </row>
    <row r="56" spans="1:11">
      <c r="A56" s="212"/>
      <c r="B56" s="212" t="s">
        <v>689</v>
      </c>
      <c r="C56" s="212" t="s">
        <v>690</v>
      </c>
      <c r="D56" s="214">
        <v>0</v>
      </c>
      <c r="E56" s="214">
        <v>6.97</v>
      </c>
      <c r="F56" s="214"/>
      <c r="G56" s="111"/>
      <c r="H56" s="214"/>
      <c r="I56" s="214"/>
      <c r="J56" s="214">
        <f t="shared" si="0"/>
        <v>0</v>
      </c>
      <c r="K56" s="212"/>
    </row>
    <row r="57" spans="1:11">
      <c r="A57" s="212"/>
      <c r="B57" s="212" t="s">
        <v>908</v>
      </c>
      <c r="C57" s="212" t="s">
        <v>909</v>
      </c>
      <c r="D57" s="214">
        <v>2470.4</v>
      </c>
      <c r="E57" s="214">
        <v>2455.62</v>
      </c>
      <c r="F57" s="214">
        <v>613.91999999999996</v>
      </c>
      <c r="G57" s="111"/>
      <c r="H57" s="214">
        <v>4500</v>
      </c>
      <c r="I57" s="214">
        <v>3500</v>
      </c>
      <c r="J57" s="214">
        <f t="shared" si="0"/>
        <v>-1000</v>
      </c>
      <c r="K57" s="212"/>
    </row>
    <row r="58" spans="1:11">
      <c r="A58" s="212"/>
      <c r="B58" s="212" t="s">
        <v>691</v>
      </c>
      <c r="C58" s="212" t="s">
        <v>692</v>
      </c>
      <c r="D58" s="214">
        <v>81011.58</v>
      </c>
      <c r="E58" s="214">
        <v>127816.19</v>
      </c>
      <c r="F58" s="214">
        <v>18082.5</v>
      </c>
      <c r="G58" s="111"/>
      <c r="H58" s="214">
        <v>250000</v>
      </c>
      <c r="I58" s="214">
        <v>180000</v>
      </c>
      <c r="J58" s="214">
        <f t="shared" si="0"/>
        <v>-70000</v>
      </c>
      <c r="K58" s="212"/>
    </row>
    <row r="59" spans="1:11">
      <c r="A59" s="212"/>
      <c r="B59" s="212" t="s">
        <v>694</v>
      </c>
      <c r="C59" s="212" t="s">
        <v>695</v>
      </c>
      <c r="D59" s="214">
        <v>31295.11</v>
      </c>
      <c r="E59" s="214">
        <v>51742.73</v>
      </c>
      <c r="F59" s="214">
        <v>9135.06</v>
      </c>
      <c r="G59" s="111"/>
      <c r="H59" s="214">
        <v>55000</v>
      </c>
      <c r="I59" s="214">
        <v>50000</v>
      </c>
      <c r="J59" s="214">
        <f t="shared" si="0"/>
        <v>-5000</v>
      </c>
      <c r="K59" s="212"/>
    </row>
    <row r="60" spans="1:11">
      <c r="A60" s="212"/>
      <c r="B60" s="212" t="s">
        <v>702</v>
      </c>
      <c r="C60" s="212" t="s">
        <v>703</v>
      </c>
      <c r="D60" s="214">
        <v>163367</v>
      </c>
      <c r="E60" s="214">
        <v>145417</v>
      </c>
      <c r="F60" s="214">
        <v>114271.5</v>
      </c>
      <c r="G60" s="111"/>
      <c r="H60" s="214">
        <v>160000</v>
      </c>
      <c r="I60" s="214">
        <v>160000</v>
      </c>
      <c r="J60" s="214">
        <f t="shared" si="0"/>
        <v>0</v>
      </c>
      <c r="K60" s="212"/>
    </row>
    <row r="61" spans="1:11">
      <c r="A61" s="212"/>
      <c r="B61" s="212" t="s">
        <v>704</v>
      </c>
      <c r="C61" s="212" t="s">
        <v>705</v>
      </c>
      <c r="D61" s="214">
        <v>40.75</v>
      </c>
      <c r="E61" s="214">
        <v>0</v>
      </c>
      <c r="F61" s="214">
        <v>17500</v>
      </c>
      <c r="G61" s="111"/>
      <c r="H61" s="214">
        <v>45000</v>
      </c>
      <c r="I61" s="214">
        <v>40000</v>
      </c>
      <c r="J61" s="214">
        <f t="shared" si="0"/>
        <v>-5000</v>
      </c>
      <c r="K61" s="212"/>
    </row>
    <row r="62" spans="1:11" ht="13.5" thickBot="1">
      <c r="A62" s="215"/>
      <c r="B62" s="215" t="s">
        <v>911</v>
      </c>
      <c r="C62" s="215" t="s">
        <v>912</v>
      </c>
      <c r="D62" s="216">
        <v>0</v>
      </c>
      <c r="E62" s="216">
        <v>162785.65</v>
      </c>
      <c r="F62" s="216"/>
      <c r="G62" s="111"/>
      <c r="H62" s="216"/>
      <c r="I62" s="216">
        <v>250000</v>
      </c>
      <c r="J62" s="216">
        <f t="shared" si="0"/>
        <v>250000</v>
      </c>
      <c r="K62" s="215"/>
    </row>
    <row r="63" spans="1:11" ht="13.5" thickBot="1">
      <c r="A63" s="219" t="s">
        <v>958</v>
      </c>
      <c r="B63" s="220"/>
      <c r="C63" s="220"/>
      <c r="D63" s="221">
        <v>278184.83999999997</v>
      </c>
      <c r="E63" s="221">
        <v>490224.16000000003</v>
      </c>
      <c r="F63" s="222">
        <v>159602.97999999998</v>
      </c>
      <c r="G63" s="111"/>
      <c r="H63" s="223">
        <v>514500</v>
      </c>
      <c r="I63" s="221">
        <f>SUM(I55:I62)</f>
        <v>683500</v>
      </c>
      <c r="J63" s="221">
        <f t="shared" si="0"/>
        <v>169000</v>
      </c>
      <c r="K63" s="224"/>
    </row>
    <row r="64" spans="1:11">
      <c r="A64" s="217" t="s">
        <v>949</v>
      </c>
      <c r="B64" s="217" t="s">
        <v>775</v>
      </c>
      <c r="C64" s="217" t="s">
        <v>776</v>
      </c>
      <c r="D64" s="218">
        <v>0</v>
      </c>
      <c r="E64" s="218">
        <v>572.79</v>
      </c>
      <c r="F64" s="218">
        <v>4414.1499999999996</v>
      </c>
      <c r="G64" s="111"/>
      <c r="H64" s="218">
        <v>0</v>
      </c>
      <c r="I64" s="218"/>
      <c r="J64" s="218">
        <f t="shared" si="0"/>
        <v>0</v>
      </c>
      <c r="K64" s="217"/>
    </row>
    <row r="65" spans="1:11">
      <c r="A65" s="212"/>
      <c r="B65" s="212" t="s">
        <v>505</v>
      </c>
      <c r="C65" s="212" t="s">
        <v>729</v>
      </c>
      <c r="D65" s="214">
        <v>1976.5</v>
      </c>
      <c r="E65" s="214"/>
      <c r="F65" s="214"/>
      <c r="G65" s="111"/>
      <c r="H65" s="214"/>
      <c r="I65" s="214"/>
      <c r="J65" s="214">
        <f t="shared" si="0"/>
        <v>0</v>
      </c>
      <c r="K65" s="212"/>
    </row>
    <row r="66" spans="1:11">
      <c r="A66" s="212"/>
      <c r="B66" s="212" t="s">
        <v>687</v>
      </c>
      <c r="C66" s="212" t="s">
        <v>688</v>
      </c>
      <c r="D66" s="214">
        <v>2629.88</v>
      </c>
      <c r="E66" s="214">
        <v>2483.48</v>
      </c>
      <c r="F66" s="214">
        <v>2605.8200000000002</v>
      </c>
      <c r="G66" s="111"/>
      <c r="H66" s="214">
        <v>3200</v>
      </c>
      <c r="I66" s="214">
        <v>3200</v>
      </c>
      <c r="J66" s="214">
        <f t="shared" si="0"/>
        <v>0</v>
      </c>
      <c r="K66" s="212"/>
    </row>
    <row r="67" spans="1:11">
      <c r="A67" s="212"/>
      <c r="B67" s="212" t="s">
        <v>689</v>
      </c>
      <c r="C67" s="212" t="s">
        <v>690</v>
      </c>
      <c r="D67" s="214">
        <v>26269.559999999998</v>
      </c>
      <c r="E67" s="214">
        <v>35345.369999999995</v>
      </c>
      <c r="F67" s="214">
        <v>17937.98</v>
      </c>
      <c r="G67" s="111"/>
      <c r="H67" s="214">
        <v>49000</v>
      </c>
      <c r="I67" s="214">
        <v>49000</v>
      </c>
      <c r="J67" s="214">
        <f t="shared" si="0"/>
        <v>0</v>
      </c>
      <c r="K67" s="212"/>
    </row>
    <row r="68" spans="1:11">
      <c r="A68" s="212"/>
      <c r="B68" s="212" t="s">
        <v>883</v>
      </c>
      <c r="C68" s="212" t="s">
        <v>884</v>
      </c>
      <c r="D68" s="214">
        <v>6561.58</v>
      </c>
      <c r="E68" s="214">
        <v>3993.61</v>
      </c>
      <c r="F68" s="214">
        <v>1264.5899999999999</v>
      </c>
      <c r="G68" s="111"/>
      <c r="H68" s="214">
        <v>5500</v>
      </c>
      <c r="I68" s="214">
        <v>5500</v>
      </c>
      <c r="J68" s="214">
        <f t="shared" si="0"/>
        <v>0</v>
      </c>
      <c r="K68" s="212"/>
    </row>
    <row r="69" spans="1:11">
      <c r="A69" s="212"/>
      <c r="B69" s="212" t="s">
        <v>691</v>
      </c>
      <c r="C69" s="212" t="s">
        <v>692</v>
      </c>
      <c r="D69" s="214">
        <v>28231.119999999999</v>
      </c>
      <c r="E69" s="214">
        <v>0</v>
      </c>
      <c r="F69" s="214">
        <v>0</v>
      </c>
      <c r="G69" s="111"/>
      <c r="H69" s="214">
        <v>30000</v>
      </c>
      <c r="I69" s="214"/>
      <c r="J69" s="214">
        <f t="shared" si="0"/>
        <v>-30000</v>
      </c>
      <c r="K69" s="212"/>
    </row>
    <row r="70" spans="1:11">
      <c r="A70" s="212"/>
      <c r="B70" s="212" t="s">
        <v>694</v>
      </c>
      <c r="C70" s="212" t="s">
        <v>695</v>
      </c>
      <c r="D70" s="214">
        <v>6489.0300000000007</v>
      </c>
      <c r="E70" s="214">
        <v>975.4</v>
      </c>
      <c r="F70" s="214">
        <v>475</v>
      </c>
      <c r="G70" s="111"/>
      <c r="H70" s="214">
        <v>3500</v>
      </c>
      <c r="I70" s="214">
        <v>3500</v>
      </c>
      <c r="J70" s="214">
        <f t="shared" si="0"/>
        <v>0</v>
      </c>
      <c r="K70" s="212"/>
    </row>
    <row r="71" spans="1:11">
      <c r="A71" s="212"/>
      <c r="B71" s="212" t="s">
        <v>697</v>
      </c>
      <c r="C71" s="212" t="s">
        <v>698</v>
      </c>
      <c r="D71" s="214"/>
      <c r="E71" s="214"/>
      <c r="F71" s="214">
        <v>30000</v>
      </c>
      <c r="G71" s="111"/>
      <c r="H71" s="214">
        <v>50000</v>
      </c>
      <c r="I71" s="214">
        <v>50000</v>
      </c>
      <c r="J71" s="214">
        <f t="shared" ref="J71:J134" si="1">+I71-H71</f>
        <v>0</v>
      </c>
      <c r="K71" s="212"/>
    </row>
    <row r="72" spans="1:11">
      <c r="A72" s="212"/>
      <c r="B72" s="212" t="s">
        <v>700</v>
      </c>
      <c r="C72" s="212" t="s">
        <v>701</v>
      </c>
      <c r="D72" s="214">
        <v>6190.85</v>
      </c>
      <c r="E72" s="214">
        <v>6897.76</v>
      </c>
      <c r="F72" s="214">
        <v>2208.41</v>
      </c>
      <c r="G72" s="111"/>
      <c r="H72" s="214">
        <v>10000</v>
      </c>
      <c r="I72" s="214">
        <v>8000</v>
      </c>
      <c r="J72" s="214">
        <f t="shared" si="1"/>
        <v>-2000</v>
      </c>
      <c r="K72" s="212"/>
    </row>
    <row r="73" spans="1:11">
      <c r="A73" s="212"/>
      <c r="B73" s="212" t="s">
        <v>886</v>
      </c>
      <c r="C73" s="212" t="s">
        <v>887</v>
      </c>
      <c r="D73" s="214">
        <v>160733.29</v>
      </c>
      <c r="E73" s="214">
        <v>155537.88</v>
      </c>
      <c r="F73" s="214">
        <v>55252.15</v>
      </c>
      <c r="G73" s="111"/>
      <c r="H73" s="214">
        <v>175000</v>
      </c>
      <c r="I73" s="214">
        <v>175000</v>
      </c>
      <c r="J73" s="214">
        <f t="shared" si="1"/>
        <v>0</v>
      </c>
      <c r="K73" s="212"/>
    </row>
    <row r="74" spans="1:11">
      <c r="A74" s="212"/>
      <c r="B74" s="212" t="s">
        <v>888</v>
      </c>
      <c r="C74" s="212" t="s">
        <v>889</v>
      </c>
      <c r="D74" s="214">
        <v>7786.44</v>
      </c>
      <c r="E74" s="214">
        <v>7637.97</v>
      </c>
      <c r="F74" s="214">
        <v>2612.25</v>
      </c>
      <c r="G74" s="111"/>
      <c r="H74" s="214">
        <v>8500</v>
      </c>
      <c r="I74" s="214">
        <v>8500</v>
      </c>
      <c r="J74" s="214">
        <f t="shared" si="1"/>
        <v>0</v>
      </c>
      <c r="K74" s="212"/>
    </row>
    <row r="75" spans="1:11">
      <c r="A75" s="212"/>
      <c r="B75" s="212" t="s">
        <v>890</v>
      </c>
      <c r="C75" s="212" t="s">
        <v>891</v>
      </c>
      <c r="D75" s="214">
        <v>1309.58</v>
      </c>
      <c r="E75" s="214">
        <v>1787.52</v>
      </c>
      <c r="F75" s="214">
        <v>765.74</v>
      </c>
      <c r="G75" s="111"/>
      <c r="H75" s="214">
        <v>3500</v>
      </c>
      <c r="I75" s="214">
        <v>4000</v>
      </c>
      <c r="J75" s="214">
        <f t="shared" si="1"/>
        <v>500</v>
      </c>
      <c r="K75" s="212"/>
    </row>
    <row r="76" spans="1:11">
      <c r="A76" s="212"/>
      <c r="B76" s="212" t="s">
        <v>808</v>
      </c>
      <c r="C76" s="212" t="s">
        <v>809</v>
      </c>
      <c r="D76" s="214">
        <v>912.15</v>
      </c>
      <c r="E76" s="214">
        <v>840</v>
      </c>
      <c r="F76" s="214">
        <v>280</v>
      </c>
      <c r="G76" s="111"/>
      <c r="H76" s="214">
        <v>1000</v>
      </c>
      <c r="I76" s="214">
        <v>1000</v>
      </c>
      <c r="J76" s="214">
        <f t="shared" si="1"/>
        <v>0</v>
      </c>
      <c r="K76" s="212"/>
    </row>
    <row r="77" spans="1:11">
      <c r="A77" s="212"/>
      <c r="B77" s="212" t="s">
        <v>893</v>
      </c>
      <c r="C77" s="212" t="s">
        <v>894</v>
      </c>
      <c r="D77" s="214">
        <v>8230.4599999999991</v>
      </c>
      <c r="E77" s="214">
        <v>8691.06</v>
      </c>
      <c r="F77" s="214">
        <v>3240.36</v>
      </c>
      <c r="G77" s="111"/>
      <c r="H77" s="214">
        <v>9000</v>
      </c>
      <c r="I77" s="214">
        <v>9000</v>
      </c>
      <c r="J77" s="214">
        <f t="shared" si="1"/>
        <v>0</v>
      </c>
      <c r="K77" s="212"/>
    </row>
    <row r="78" spans="1:11">
      <c r="A78" s="212"/>
      <c r="B78" s="212" t="s">
        <v>810</v>
      </c>
      <c r="C78" s="212" t="s">
        <v>811</v>
      </c>
      <c r="D78" s="214">
        <v>0</v>
      </c>
      <c r="E78" s="214"/>
      <c r="F78" s="214"/>
      <c r="G78" s="111"/>
      <c r="H78" s="214"/>
      <c r="I78" s="214">
        <v>0</v>
      </c>
      <c r="J78" s="214">
        <f t="shared" si="1"/>
        <v>0</v>
      </c>
      <c r="K78" s="212"/>
    </row>
    <row r="79" spans="1:11">
      <c r="A79" s="212"/>
      <c r="B79" s="212" t="s">
        <v>895</v>
      </c>
      <c r="C79" s="212" t="s">
        <v>896</v>
      </c>
      <c r="D79" s="214">
        <v>7864.76</v>
      </c>
      <c r="E79" s="214">
        <v>9910</v>
      </c>
      <c r="F79" s="214">
        <v>1501.72</v>
      </c>
      <c r="G79" s="111"/>
      <c r="H79" s="214">
        <v>10000</v>
      </c>
      <c r="I79" s="214">
        <v>10000</v>
      </c>
      <c r="J79" s="214">
        <f t="shared" si="1"/>
        <v>0</v>
      </c>
      <c r="K79" s="212"/>
    </row>
    <row r="80" spans="1:11">
      <c r="A80" s="212"/>
      <c r="B80" s="212" t="s">
        <v>704</v>
      </c>
      <c r="C80" s="212" t="s">
        <v>705</v>
      </c>
      <c r="D80" s="214">
        <v>6527.2199999999993</v>
      </c>
      <c r="E80" s="214">
        <v>883.51</v>
      </c>
      <c r="F80" s="214">
        <v>0</v>
      </c>
      <c r="G80" s="111"/>
      <c r="H80" s="214">
        <v>8000</v>
      </c>
      <c r="I80" s="214">
        <v>8000</v>
      </c>
      <c r="J80" s="214">
        <f t="shared" si="1"/>
        <v>0</v>
      </c>
      <c r="K80" s="212"/>
    </row>
    <row r="81" spans="1:11">
      <c r="A81" s="212"/>
      <c r="B81" s="212" t="s">
        <v>720</v>
      </c>
      <c r="C81" s="212" t="s">
        <v>721</v>
      </c>
      <c r="D81" s="214">
        <v>2267.29</v>
      </c>
      <c r="E81" s="214">
        <v>3005</v>
      </c>
      <c r="F81" s="214">
        <v>462</v>
      </c>
      <c r="G81" s="111"/>
      <c r="H81" s="214">
        <v>3500</v>
      </c>
      <c r="I81" s="214">
        <v>3500</v>
      </c>
      <c r="J81" s="214">
        <f t="shared" si="1"/>
        <v>0</v>
      </c>
      <c r="K81" s="212"/>
    </row>
    <row r="82" spans="1:11">
      <c r="A82" s="212"/>
      <c r="B82" s="212" t="s">
        <v>899</v>
      </c>
      <c r="C82" s="212" t="s">
        <v>900</v>
      </c>
      <c r="D82" s="214">
        <v>9020.2199999999993</v>
      </c>
      <c r="E82" s="214">
        <v>9202</v>
      </c>
      <c r="F82" s="214">
        <v>3555</v>
      </c>
      <c r="G82" s="111"/>
      <c r="H82" s="214">
        <v>10000</v>
      </c>
      <c r="I82" s="214">
        <v>10000</v>
      </c>
      <c r="J82" s="214">
        <f t="shared" si="1"/>
        <v>0</v>
      </c>
      <c r="K82" s="212"/>
    </row>
    <row r="83" spans="1:11">
      <c r="A83" s="212"/>
      <c r="B83" s="212" t="s">
        <v>733</v>
      </c>
      <c r="C83" s="212" t="s">
        <v>734</v>
      </c>
      <c r="D83" s="214">
        <v>55840.33</v>
      </c>
      <c r="E83" s="214">
        <v>99045.16</v>
      </c>
      <c r="F83" s="214">
        <v>11011.29</v>
      </c>
      <c r="G83" s="111"/>
      <c r="H83" s="214">
        <v>60000</v>
      </c>
      <c r="I83" s="214">
        <v>60000</v>
      </c>
      <c r="J83" s="214">
        <f t="shared" si="1"/>
        <v>0</v>
      </c>
      <c r="K83" s="212"/>
    </row>
    <row r="84" spans="1:11">
      <c r="A84" s="212"/>
      <c r="B84" s="212" t="s">
        <v>794</v>
      </c>
      <c r="C84" s="212" t="s">
        <v>795</v>
      </c>
      <c r="D84" s="214">
        <v>2949</v>
      </c>
      <c r="E84" s="214">
        <v>2455.46</v>
      </c>
      <c r="F84" s="214">
        <v>690.99</v>
      </c>
      <c r="G84" s="111"/>
      <c r="H84" s="214">
        <v>4000</v>
      </c>
      <c r="I84" s="214">
        <v>4000</v>
      </c>
      <c r="J84" s="214">
        <f t="shared" si="1"/>
        <v>0</v>
      </c>
      <c r="K84" s="212"/>
    </row>
    <row r="85" spans="1:11">
      <c r="A85" s="212"/>
      <c r="B85" s="212" t="s">
        <v>858</v>
      </c>
      <c r="C85" s="212" t="s">
        <v>859</v>
      </c>
      <c r="D85" s="214">
        <v>34790.18</v>
      </c>
      <c r="E85" s="214">
        <v>20309.53</v>
      </c>
      <c r="F85" s="214">
        <v>10413.279999999999</v>
      </c>
      <c r="G85" s="111"/>
      <c r="H85" s="214">
        <v>50500</v>
      </c>
      <c r="I85" s="214">
        <v>50500</v>
      </c>
      <c r="J85" s="214">
        <f t="shared" si="1"/>
        <v>0</v>
      </c>
      <c r="K85" s="212"/>
    </row>
    <row r="86" spans="1:11">
      <c r="A86" s="212"/>
      <c r="B86" s="212" t="s">
        <v>745</v>
      </c>
      <c r="C86" s="212" t="s">
        <v>746</v>
      </c>
      <c r="D86" s="214">
        <v>70503.03</v>
      </c>
      <c r="E86" s="214">
        <v>20617.72</v>
      </c>
      <c r="F86" s="214">
        <v>2822.11</v>
      </c>
      <c r="G86" s="111"/>
      <c r="H86" s="214">
        <v>45000</v>
      </c>
      <c r="I86" s="214">
        <v>45000</v>
      </c>
      <c r="J86" s="214">
        <f t="shared" si="1"/>
        <v>0</v>
      </c>
      <c r="K86" s="212"/>
    </row>
    <row r="87" spans="1:11">
      <c r="A87" s="212"/>
      <c r="B87" s="212" t="s">
        <v>874</v>
      </c>
      <c r="C87" s="212" t="s">
        <v>875</v>
      </c>
      <c r="D87" s="214">
        <v>0</v>
      </c>
      <c r="E87" s="214">
        <v>0</v>
      </c>
      <c r="F87" s="214">
        <v>631.88</v>
      </c>
      <c r="G87" s="111"/>
      <c r="H87" s="214">
        <v>5000</v>
      </c>
      <c r="I87" s="214">
        <v>5000</v>
      </c>
      <c r="J87" s="214">
        <f t="shared" si="1"/>
        <v>0</v>
      </c>
      <c r="K87" s="212"/>
    </row>
    <row r="88" spans="1:11">
      <c r="A88" s="212"/>
      <c r="B88" s="212" t="s">
        <v>755</v>
      </c>
      <c r="C88" s="212" t="s">
        <v>756</v>
      </c>
      <c r="D88" s="214">
        <v>15</v>
      </c>
      <c r="E88" s="214">
        <v>15</v>
      </c>
      <c r="F88" s="214">
        <v>15</v>
      </c>
      <c r="G88" s="111"/>
      <c r="H88" s="214">
        <v>100</v>
      </c>
      <c r="I88" s="214">
        <v>100</v>
      </c>
      <c r="J88" s="214">
        <f t="shared" si="1"/>
        <v>0</v>
      </c>
      <c r="K88" s="212"/>
    </row>
    <row r="89" spans="1:11">
      <c r="A89" s="212"/>
      <c r="B89" s="212" t="s">
        <v>757</v>
      </c>
      <c r="C89" s="212" t="s">
        <v>758</v>
      </c>
      <c r="D89" s="214">
        <v>0</v>
      </c>
      <c r="E89" s="214">
        <v>470.68</v>
      </c>
      <c r="F89" s="214">
        <v>0</v>
      </c>
      <c r="G89" s="111"/>
      <c r="H89" s="214">
        <v>15000</v>
      </c>
      <c r="I89" s="214">
        <v>7500</v>
      </c>
      <c r="J89" s="214">
        <f t="shared" si="1"/>
        <v>-7500</v>
      </c>
      <c r="K89" s="212"/>
    </row>
    <row r="90" spans="1:11">
      <c r="A90" s="212"/>
      <c r="B90" s="212" t="s">
        <v>761</v>
      </c>
      <c r="C90" s="212" t="s">
        <v>762</v>
      </c>
      <c r="D90" s="214">
        <v>0</v>
      </c>
      <c r="E90" s="214">
        <v>0</v>
      </c>
      <c r="F90" s="214">
        <v>0</v>
      </c>
      <c r="G90" s="111"/>
      <c r="H90" s="214">
        <v>-275511</v>
      </c>
      <c r="I90" s="214">
        <v>-275511</v>
      </c>
      <c r="J90" s="214">
        <f t="shared" si="1"/>
        <v>0</v>
      </c>
      <c r="K90" s="212"/>
    </row>
    <row r="91" spans="1:11">
      <c r="A91" s="212"/>
      <c r="B91" s="212" t="s">
        <v>901</v>
      </c>
      <c r="C91" s="212" t="s">
        <v>902</v>
      </c>
      <c r="D91" s="214">
        <v>29281.5</v>
      </c>
      <c r="E91" s="214">
        <v>28142.44</v>
      </c>
      <c r="F91" s="214">
        <v>12464.95</v>
      </c>
      <c r="G91" s="111"/>
      <c r="H91" s="214">
        <v>30000</v>
      </c>
      <c r="I91" s="214">
        <v>30000</v>
      </c>
      <c r="J91" s="214">
        <f t="shared" si="1"/>
        <v>0</v>
      </c>
      <c r="K91" s="212"/>
    </row>
    <row r="92" spans="1:11">
      <c r="A92" s="212"/>
      <c r="B92" s="212" t="s">
        <v>707</v>
      </c>
      <c r="C92" s="212" t="s">
        <v>708</v>
      </c>
      <c r="D92" s="214"/>
      <c r="E92" s="214">
        <v>4059.65</v>
      </c>
      <c r="F92" s="214">
        <v>0</v>
      </c>
      <c r="G92" s="111"/>
      <c r="H92" s="214">
        <v>4000</v>
      </c>
      <c r="I92" s="214">
        <v>4000</v>
      </c>
      <c r="J92" s="214">
        <f t="shared" si="1"/>
        <v>0</v>
      </c>
      <c r="K92" s="212"/>
    </row>
    <row r="93" spans="1:11">
      <c r="A93" s="212"/>
      <c r="B93" s="212" t="s">
        <v>724</v>
      </c>
      <c r="C93" s="212" t="s">
        <v>725</v>
      </c>
      <c r="D93" s="214">
        <v>0</v>
      </c>
      <c r="E93" s="214">
        <v>0</v>
      </c>
      <c r="F93" s="214">
        <v>0</v>
      </c>
      <c r="G93" s="111"/>
      <c r="H93" s="214">
        <v>20500</v>
      </c>
      <c r="I93" s="214">
        <v>15000</v>
      </c>
      <c r="J93" s="214">
        <f t="shared" si="1"/>
        <v>-5500</v>
      </c>
      <c r="K93" s="212"/>
    </row>
    <row r="94" spans="1:11">
      <c r="A94" s="212"/>
      <c r="B94" s="212" t="s">
        <v>763</v>
      </c>
      <c r="C94" s="212" t="s">
        <v>764</v>
      </c>
      <c r="D94" s="214">
        <v>554.21</v>
      </c>
      <c r="E94" s="214">
        <v>14626.53</v>
      </c>
      <c r="F94" s="214">
        <v>0</v>
      </c>
      <c r="G94" s="111"/>
      <c r="H94" s="214">
        <v>6000</v>
      </c>
      <c r="I94" s="214">
        <v>6000</v>
      </c>
      <c r="J94" s="214">
        <f t="shared" si="1"/>
        <v>0</v>
      </c>
      <c r="K94" s="212"/>
    </row>
    <row r="95" spans="1:11" ht="13.5" thickBot="1">
      <c r="A95" s="215"/>
      <c r="B95" s="215" t="s">
        <v>766</v>
      </c>
      <c r="C95" s="215" t="s">
        <v>767</v>
      </c>
      <c r="D95" s="216">
        <v>26944.47</v>
      </c>
      <c r="E95" s="216">
        <v>24603.86</v>
      </c>
      <c r="F95" s="216">
        <v>0</v>
      </c>
      <c r="G95" s="111"/>
      <c r="H95" s="216">
        <v>40000</v>
      </c>
      <c r="I95" s="216">
        <v>20000</v>
      </c>
      <c r="J95" s="216">
        <f t="shared" si="1"/>
        <v>-20000</v>
      </c>
      <c r="K95" s="215"/>
    </row>
    <row r="96" spans="1:11" ht="13.5" thickBot="1">
      <c r="A96" s="219" t="s">
        <v>959</v>
      </c>
      <c r="B96" s="220"/>
      <c r="C96" s="220"/>
      <c r="D96" s="221">
        <v>503877.64999999991</v>
      </c>
      <c r="E96" s="221">
        <v>462109.38</v>
      </c>
      <c r="F96" s="222">
        <v>164624.67000000001</v>
      </c>
      <c r="G96" s="111"/>
      <c r="H96" s="223">
        <v>384289</v>
      </c>
      <c r="I96" s="221">
        <f>SUM(I64:I95)</f>
        <v>319789</v>
      </c>
      <c r="J96" s="221">
        <f t="shared" si="1"/>
        <v>-64500</v>
      </c>
      <c r="K96" s="224"/>
    </row>
    <row r="97" spans="1:11">
      <c r="A97" s="217" t="s">
        <v>951</v>
      </c>
      <c r="B97" s="217" t="s">
        <v>870</v>
      </c>
      <c r="C97" s="217" t="s">
        <v>871</v>
      </c>
      <c r="D97" s="218"/>
      <c r="E97" s="218"/>
      <c r="F97" s="218">
        <v>6300</v>
      </c>
      <c r="G97" s="111"/>
      <c r="H97" s="218">
        <v>0</v>
      </c>
      <c r="I97" s="218"/>
      <c r="J97" s="218">
        <f t="shared" si="1"/>
        <v>0</v>
      </c>
      <c r="K97" s="217"/>
    </row>
    <row r="98" spans="1:11">
      <c r="A98" s="212"/>
      <c r="B98" s="212" t="s">
        <v>714</v>
      </c>
      <c r="C98" s="212" t="s">
        <v>715</v>
      </c>
      <c r="D98" s="214">
        <v>0</v>
      </c>
      <c r="E98" s="214">
        <v>0</v>
      </c>
      <c r="F98" s="214">
        <v>0</v>
      </c>
      <c r="G98" s="111"/>
      <c r="H98" s="214">
        <v>6300</v>
      </c>
      <c r="I98" s="214">
        <v>6300</v>
      </c>
      <c r="J98" s="214">
        <f t="shared" si="1"/>
        <v>0</v>
      </c>
      <c r="K98" s="212"/>
    </row>
    <row r="99" spans="1:11">
      <c r="A99" s="212"/>
      <c r="B99" s="212" t="s">
        <v>687</v>
      </c>
      <c r="C99" s="212" t="s">
        <v>688</v>
      </c>
      <c r="D99" s="214">
        <v>364.65</v>
      </c>
      <c r="E99" s="214">
        <v>635.42999999999995</v>
      </c>
      <c r="F99" s="214">
        <v>0</v>
      </c>
      <c r="G99" s="111"/>
      <c r="H99" s="214">
        <v>1800</v>
      </c>
      <c r="I99" s="214">
        <v>1800</v>
      </c>
      <c r="J99" s="214">
        <f t="shared" si="1"/>
        <v>0</v>
      </c>
      <c r="K99" s="212"/>
    </row>
    <row r="100" spans="1:11">
      <c r="A100" s="212"/>
      <c r="B100" s="212" t="s">
        <v>716</v>
      </c>
      <c r="C100" s="212" t="s">
        <v>717</v>
      </c>
      <c r="D100" s="214">
        <v>136.21</v>
      </c>
      <c r="E100" s="214">
        <v>0</v>
      </c>
      <c r="F100" s="214">
        <v>0</v>
      </c>
      <c r="G100" s="111"/>
      <c r="H100" s="214">
        <v>2900</v>
      </c>
      <c r="I100" s="214">
        <v>2900</v>
      </c>
      <c r="J100" s="214">
        <f t="shared" si="1"/>
        <v>0</v>
      </c>
      <c r="K100" s="212"/>
    </row>
    <row r="101" spans="1:11">
      <c r="A101" s="212"/>
      <c r="B101" s="212" t="s">
        <v>689</v>
      </c>
      <c r="C101" s="212" t="s">
        <v>690</v>
      </c>
      <c r="D101" s="214">
        <v>1711.48</v>
      </c>
      <c r="E101" s="214">
        <v>4551.16</v>
      </c>
      <c r="F101" s="214">
        <v>206.53</v>
      </c>
      <c r="G101" s="111"/>
      <c r="H101" s="214">
        <v>1400</v>
      </c>
      <c r="I101" s="214">
        <v>1400</v>
      </c>
      <c r="J101" s="214">
        <f t="shared" si="1"/>
        <v>0</v>
      </c>
      <c r="K101" s="212"/>
    </row>
    <row r="102" spans="1:11">
      <c r="A102" s="212"/>
      <c r="B102" s="212" t="s">
        <v>691</v>
      </c>
      <c r="C102" s="212" t="s">
        <v>692</v>
      </c>
      <c r="D102" s="214">
        <v>39085</v>
      </c>
      <c r="E102" s="214">
        <v>12538.630000000001</v>
      </c>
      <c r="F102" s="214">
        <v>5943</v>
      </c>
      <c r="G102" s="111"/>
      <c r="H102" s="214">
        <v>31000</v>
      </c>
      <c r="I102" s="214">
        <v>25000</v>
      </c>
      <c r="J102" s="214">
        <f t="shared" si="1"/>
        <v>-6000</v>
      </c>
      <c r="K102" s="212"/>
    </row>
    <row r="103" spans="1:11">
      <c r="A103" s="212"/>
      <c r="B103" s="212" t="s">
        <v>878</v>
      </c>
      <c r="C103" s="212" t="s">
        <v>879</v>
      </c>
      <c r="D103" s="214">
        <v>367867.5</v>
      </c>
      <c r="E103" s="214">
        <v>401310</v>
      </c>
      <c r="F103" s="214">
        <v>33442.5</v>
      </c>
      <c r="G103" s="111"/>
      <c r="H103" s="214">
        <v>418031</v>
      </c>
      <c r="I103" s="214">
        <v>468281</v>
      </c>
      <c r="J103" s="214">
        <f t="shared" si="1"/>
        <v>50250</v>
      </c>
      <c r="K103" s="212"/>
    </row>
    <row r="104" spans="1:11">
      <c r="A104" s="212"/>
      <c r="B104" s="212" t="s">
        <v>718</v>
      </c>
      <c r="C104" s="212" t="s">
        <v>719</v>
      </c>
      <c r="D104" s="214">
        <v>0</v>
      </c>
      <c r="E104" s="214">
        <v>2178.34</v>
      </c>
      <c r="F104" s="214">
        <v>0</v>
      </c>
      <c r="G104" s="111"/>
      <c r="H104" s="214">
        <v>350</v>
      </c>
      <c r="I104" s="214">
        <v>350</v>
      </c>
      <c r="J104" s="214">
        <f t="shared" si="1"/>
        <v>0</v>
      </c>
      <c r="K104" s="212"/>
    </row>
    <row r="105" spans="1:11">
      <c r="A105" s="212"/>
      <c r="B105" s="212" t="s">
        <v>872</v>
      </c>
      <c r="C105" s="212" t="s">
        <v>873</v>
      </c>
      <c r="D105" s="214">
        <v>72</v>
      </c>
      <c r="E105" s="214"/>
      <c r="F105" s="214"/>
      <c r="G105" s="111"/>
      <c r="H105" s="214"/>
      <c r="I105" s="214"/>
      <c r="J105" s="214">
        <f t="shared" si="1"/>
        <v>0</v>
      </c>
      <c r="K105" s="212"/>
    </row>
    <row r="106" spans="1:11">
      <c r="A106" s="212"/>
      <c r="B106" s="212" t="s">
        <v>694</v>
      </c>
      <c r="C106" s="212" t="s">
        <v>695</v>
      </c>
      <c r="D106" s="214">
        <v>31098.09</v>
      </c>
      <c r="E106" s="214">
        <v>35690.33</v>
      </c>
      <c r="F106" s="214">
        <v>734.07</v>
      </c>
      <c r="G106" s="111"/>
      <c r="H106" s="214">
        <v>35000</v>
      </c>
      <c r="I106" s="214">
        <v>25000</v>
      </c>
      <c r="J106" s="214">
        <f t="shared" si="1"/>
        <v>-10000</v>
      </c>
      <c r="K106" s="212"/>
    </row>
    <row r="107" spans="1:11">
      <c r="A107" s="212"/>
      <c r="B107" s="212" t="s">
        <v>700</v>
      </c>
      <c r="C107" s="212" t="s">
        <v>701</v>
      </c>
      <c r="D107" s="214">
        <v>3024.66</v>
      </c>
      <c r="E107" s="214">
        <v>4286.66</v>
      </c>
      <c r="F107" s="214">
        <v>1050.5900000000001</v>
      </c>
      <c r="G107" s="111"/>
      <c r="H107" s="214">
        <v>4250</v>
      </c>
      <c r="I107" s="214">
        <v>4250</v>
      </c>
      <c r="J107" s="214">
        <f t="shared" si="1"/>
        <v>0</v>
      </c>
      <c r="K107" s="212"/>
    </row>
    <row r="108" spans="1:11">
      <c r="A108" s="212"/>
      <c r="B108" s="212" t="s">
        <v>702</v>
      </c>
      <c r="C108" s="212" t="s">
        <v>703</v>
      </c>
      <c r="D108" s="214">
        <v>800</v>
      </c>
      <c r="E108" s="214">
        <v>3750</v>
      </c>
      <c r="F108" s="214">
        <v>500</v>
      </c>
      <c r="G108" s="111"/>
      <c r="H108" s="214">
        <v>1000</v>
      </c>
      <c r="I108" s="214">
        <v>1000</v>
      </c>
      <c r="J108" s="214">
        <f t="shared" si="1"/>
        <v>0</v>
      </c>
      <c r="K108" s="212"/>
    </row>
    <row r="109" spans="1:11">
      <c r="A109" s="212"/>
      <c r="B109" s="212" t="s">
        <v>704</v>
      </c>
      <c r="C109" s="212" t="s">
        <v>705</v>
      </c>
      <c r="D109" s="214">
        <v>0</v>
      </c>
      <c r="E109" s="214">
        <v>0</v>
      </c>
      <c r="F109" s="214">
        <v>52.94</v>
      </c>
      <c r="G109" s="111"/>
      <c r="H109" s="214">
        <v>2000</v>
      </c>
      <c r="I109" s="214">
        <v>2000</v>
      </c>
      <c r="J109" s="214">
        <f t="shared" si="1"/>
        <v>0</v>
      </c>
      <c r="K109" s="212"/>
    </row>
    <row r="110" spans="1:11">
      <c r="A110" s="212"/>
      <c r="B110" s="212" t="s">
        <v>720</v>
      </c>
      <c r="C110" s="212" t="s">
        <v>721</v>
      </c>
      <c r="D110" s="214"/>
      <c r="E110" s="214">
        <v>177.81</v>
      </c>
      <c r="F110" s="214"/>
      <c r="G110" s="111"/>
      <c r="H110" s="214"/>
      <c r="I110" s="214"/>
      <c r="J110" s="214">
        <f t="shared" si="1"/>
        <v>0</v>
      </c>
      <c r="K110" s="212"/>
    </row>
    <row r="111" spans="1:11">
      <c r="A111" s="212"/>
      <c r="B111" s="212" t="s">
        <v>743</v>
      </c>
      <c r="C111" s="212" t="s">
        <v>744</v>
      </c>
      <c r="D111" s="214">
        <v>500</v>
      </c>
      <c r="E111" s="214">
        <v>1450</v>
      </c>
      <c r="F111" s="214"/>
      <c r="G111" s="111"/>
      <c r="H111" s="214"/>
      <c r="I111" s="214"/>
      <c r="J111" s="214">
        <f t="shared" si="1"/>
        <v>0</v>
      </c>
      <c r="K111" s="212"/>
    </row>
    <row r="112" spans="1:11">
      <c r="A112" s="212"/>
      <c r="B112" s="212" t="s">
        <v>722</v>
      </c>
      <c r="C112" s="212" t="s">
        <v>723</v>
      </c>
      <c r="D112" s="214"/>
      <c r="E112" s="214">
        <v>508</v>
      </c>
      <c r="F112" s="214"/>
      <c r="G112" s="111"/>
      <c r="H112" s="214"/>
      <c r="I112" s="214"/>
      <c r="J112" s="214">
        <f t="shared" si="1"/>
        <v>0</v>
      </c>
      <c r="K112" s="212"/>
    </row>
    <row r="113" spans="1:11">
      <c r="A113" s="212"/>
      <c r="B113" s="212" t="s">
        <v>874</v>
      </c>
      <c r="C113" s="212" t="s">
        <v>875</v>
      </c>
      <c r="D113" s="214">
        <v>202.71</v>
      </c>
      <c r="E113" s="214"/>
      <c r="F113" s="214"/>
      <c r="G113" s="111"/>
      <c r="H113" s="214"/>
      <c r="I113" s="214"/>
      <c r="J113" s="214">
        <f t="shared" si="1"/>
        <v>0</v>
      </c>
      <c r="K113" s="212"/>
    </row>
    <row r="114" spans="1:11">
      <c r="A114" s="212"/>
      <c r="B114" s="212" t="s">
        <v>707</v>
      </c>
      <c r="C114" s="212" t="s">
        <v>708</v>
      </c>
      <c r="D114" s="214">
        <v>1463.09</v>
      </c>
      <c r="E114" s="214">
        <v>2174.6999999999998</v>
      </c>
      <c r="F114" s="214">
        <v>0</v>
      </c>
      <c r="G114" s="111"/>
      <c r="H114" s="214">
        <v>5000</v>
      </c>
      <c r="I114" s="214">
        <v>5000</v>
      </c>
      <c r="J114" s="214">
        <f t="shared" si="1"/>
        <v>0</v>
      </c>
      <c r="K114" s="212"/>
    </row>
    <row r="115" spans="1:11" ht="13.5" thickBot="1">
      <c r="A115" s="215"/>
      <c r="B115" s="215" t="s">
        <v>724</v>
      </c>
      <c r="C115" s="215" t="s">
        <v>725</v>
      </c>
      <c r="D115" s="216"/>
      <c r="E115" s="216">
        <v>5794.18</v>
      </c>
      <c r="F115" s="216"/>
      <c r="G115" s="111"/>
      <c r="H115" s="216"/>
      <c r="I115" s="216"/>
      <c r="J115" s="216">
        <f t="shared" si="1"/>
        <v>0</v>
      </c>
      <c r="K115" s="215"/>
    </row>
    <row r="116" spans="1:11" ht="13.5" thickBot="1">
      <c r="A116" s="219" t="s">
        <v>960</v>
      </c>
      <c r="B116" s="220"/>
      <c r="C116" s="220"/>
      <c r="D116" s="221">
        <v>446325.39</v>
      </c>
      <c r="E116" s="221">
        <v>475045.24</v>
      </c>
      <c r="F116" s="222">
        <v>48229.630000000005</v>
      </c>
      <c r="G116" s="111"/>
      <c r="H116" s="223">
        <v>509031</v>
      </c>
      <c r="I116" s="221">
        <f>SUM(I97:I115)</f>
        <v>543281</v>
      </c>
      <c r="J116" s="221">
        <f t="shared" si="1"/>
        <v>34250</v>
      </c>
      <c r="K116" s="224"/>
    </row>
    <row r="117" spans="1:11">
      <c r="A117" s="217" t="s">
        <v>954</v>
      </c>
      <c r="B117" s="217" t="s">
        <v>870</v>
      </c>
      <c r="C117" s="217" t="s">
        <v>871</v>
      </c>
      <c r="D117" s="218">
        <v>0</v>
      </c>
      <c r="E117" s="218">
        <v>12600</v>
      </c>
      <c r="F117" s="218">
        <v>0</v>
      </c>
      <c r="G117" s="111"/>
      <c r="H117" s="218">
        <v>9000</v>
      </c>
      <c r="I117" s="218">
        <v>9000</v>
      </c>
      <c r="J117" s="218">
        <f t="shared" si="1"/>
        <v>0</v>
      </c>
      <c r="K117" s="217"/>
    </row>
    <row r="118" spans="1:11">
      <c r="A118" s="212"/>
      <c r="B118" s="212" t="s">
        <v>727</v>
      </c>
      <c r="C118" s="212" t="s">
        <v>728</v>
      </c>
      <c r="D118" s="214">
        <v>2400.2600000000002</v>
      </c>
      <c r="E118" s="214">
        <v>0</v>
      </c>
      <c r="F118" s="214">
        <v>0</v>
      </c>
      <c r="G118" s="111"/>
      <c r="H118" s="214">
        <v>17000</v>
      </c>
      <c r="I118" s="214">
        <v>17000</v>
      </c>
      <c r="J118" s="214">
        <f t="shared" si="1"/>
        <v>0</v>
      </c>
      <c r="K118" s="212"/>
    </row>
    <row r="119" spans="1:11">
      <c r="A119" s="212"/>
      <c r="B119" s="212" t="s">
        <v>775</v>
      </c>
      <c r="C119" s="212" t="s">
        <v>776</v>
      </c>
      <c r="D119" s="214">
        <v>3878.17</v>
      </c>
      <c r="E119" s="214">
        <v>488.18</v>
      </c>
      <c r="F119" s="214">
        <v>807.02</v>
      </c>
      <c r="G119" s="111"/>
      <c r="H119" s="214">
        <v>0</v>
      </c>
      <c r="I119" s="214">
        <v>0</v>
      </c>
      <c r="J119" s="214">
        <f t="shared" si="1"/>
        <v>0</v>
      </c>
      <c r="K119" s="212"/>
    </row>
    <row r="120" spans="1:11">
      <c r="A120" s="212"/>
      <c r="B120" s="212" t="s">
        <v>714</v>
      </c>
      <c r="C120" s="212" t="s">
        <v>715</v>
      </c>
      <c r="D120" s="214">
        <v>0</v>
      </c>
      <c r="E120" s="214"/>
      <c r="F120" s="214"/>
      <c r="G120" s="111"/>
      <c r="H120" s="214"/>
      <c r="I120" s="214">
        <v>0</v>
      </c>
      <c r="J120" s="214">
        <f t="shared" si="1"/>
        <v>0</v>
      </c>
      <c r="K120" s="212"/>
    </row>
    <row r="121" spans="1:11">
      <c r="A121" s="212"/>
      <c r="B121" s="212" t="s">
        <v>505</v>
      </c>
      <c r="C121" s="212" t="s">
        <v>729</v>
      </c>
      <c r="D121" s="214">
        <v>26324.690000000002</v>
      </c>
      <c r="E121" s="214">
        <v>33331.040000000001</v>
      </c>
      <c r="F121" s="214">
        <v>25771.550000000003</v>
      </c>
      <c r="G121" s="111"/>
      <c r="H121" s="214">
        <v>24000</v>
      </c>
      <c r="I121" s="214">
        <v>24000</v>
      </c>
      <c r="J121" s="214">
        <f t="shared" si="1"/>
        <v>0</v>
      </c>
      <c r="K121" s="212"/>
    </row>
    <row r="122" spans="1:11">
      <c r="A122" s="212"/>
      <c r="B122" s="212" t="s">
        <v>843</v>
      </c>
      <c r="C122" s="212" t="s">
        <v>844</v>
      </c>
      <c r="D122" s="214">
        <v>492.36</v>
      </c>
      <c r="E122" s="214"/>
      <c r="F122" s="214"/>
      <c r="G122" s="111"/>
      <c r="H122" s="214"/>
      <c r="I122" s="214">
        <v>0</v>
      </c>
      <c r="J122" s="214">
        <f t="shared" si="1"/>
        <v>0</v>
      </c>
      <c r="K122" s="212"/>
    </row>
    <row r="123" spans="1:11">
      <c r="A123" s="212"/>
      <c r="B123" s="212" t="s">
        <v>689</v>
      </c>
      <c r="C123" s="212" t="s">
        <v>690</v>
      </c>
      <c r="D123" s="214">
        <v>40697.35</v>
      </c>
      <c r="E123" s="214">
        <v>20850.949999999997</v>
      </c>
      <c r="F123" s="214">
        <v>11301.189999999999</v>
      </c>
      <c r="G123" s="111"/>
      <c r="H123" s="214">
        <v>41610</v>
      </c>
      <c r="I123" s="214">
        <v>41610</v>
      </c>
      <c r="J123" s="214">
        <f t="shared" si="1"/>
        <v>0</v>
      </c>
      <c r="K123" s="212"/>
    </row>
    <row r="124" spans="1:11">
      <c r="A124" s="212"/>
      <c r="B124" s="212" t="s">
        <v>691</v>
      </c>
      <c r="C124" s="212" t="s">
        <v>692</v>
      </c>
      <c r="D124" s="214">
        <v>165727.01999999999</v>
      </c>
      <c r="E124" s="214">
        <v>166559.53</v>
      </c>
      <c r="F124" s="214">
        <v>86853.75</v>
      </c>
      <c r="G124" s="111"/>
      <c r="H124" s="214">
        <v>192000</v>
      </c>
      <c r="I124" s="214">
        <f>192000+70000</f>
        <v>262000</v>
      </c>
      <c r="J124" s="214">
        <f t="shared" si="1"/>
        <v>70000</v>
      </c>
      <c r="K124" s="212" t="s">
        <v>1030</v>
      </c>
    </row>
    <row r="125" spans="1:11">
      <c r="A125" s="212"/>
      <c r="B125" s="212" t="s">
        <v>718</v>
      </c>
      <c r="C125" s="212" t="s">
        <v>719</v>
      </c>
      <c r="D125" s="214">
        <v>0</v>
      </c>
      <c r="E125" s="214">
        <v>7342.23</v>
      </c>
      <c r="F125" s="214">
        <v>177.35</v>
      </c>
      <c r="G125" s="111"/>
      <c r="H125" s="214">
        <v>3000</v>
      </c>
      <c r="I125" s="214">
        <v>3000</v>
      </c>
      <c r="J125" s="214">
        <f t="shared" si="1"/>
        <v>0</v>
      </c>
      <c r="K125" s="212"/>
    </row>
    <row r="126" spans="1:11">
      <c r="A126" s="212"/>
      <c r="B126" s="212" t="s">
        <v>694</v>
      </c>
      <c r="C126" s="212" t="s">
        <v>695</v>
      </c>
      <c r="D126" s="214">
        <v>18151.11</v>
      </c>
      <c r="E126" s="214">
        <v>37440.090000000004</v>
      </c>
      <c r="F126" s="214">
        <v>2969.27</v>
      </c>
      <c r="G126" s="111"/>
      <c r="H126" s="214">
        <v>41650</v>
      </c>
      <c r="I126" s="214">
        <v>41650</v>
      </c>
      <c r="J126" s="214">
        <f t="shared" si="1"/>
        <v>0</v>
      </c>
      <c r="K126" s="212"/>
    </row>
    <row r="127" spans="1:11">
      <c r="A127" s="212"/>
      <c r="B127" s="212" t="s">
        <v>731</v>
      </c>
      <c r="C127" s="212" t="s">
        <v>732</v>
      </c>
      <c r="D127" s="214">
        <v>523.39</v>
      </c>
      <c r="E127" s="214">
        <v>51.93</v>
      </c>
      <c r="F127" s="214"/>
      <c r="G127" s="111"/>
      <c r="H127" s="214"/>
      <c r="I127" s="214">
        <v>0</v>
      </c>
      <c r="J127" s="214">
        <f t="shared" si="1"/>
        <v>0</v>
      </c>
      <c r="K127" s="212"/>
    </row>
    <row r="128" spans="1:11">
      <c r="A128" s="212"/>
      <c r="B128" s="212" t="s">
        <v>700</v>
      </c>
      <c r="C128" s="212" t="s">
        <v>701</v>
      </c>
      <c r="D128" s="214">
        <v>1966.25</v>
      </c>
      <c r="E128" s="214">
        <v>949.09</v>
      </c>
      <c r="F128" s="214">
        <v>404.23</v>
      </c>
      <c r="G128" s="111"/>
      <c r="H128" s="214">
        <v>3500</v>
      </c>
      <c r="I128" s="214">
        <v>3500</v>
      </c>
      <c r="J128" s="214">
        <f t="shared" si="1"/>
        <v>0</v>
      </c>
      <c r="K128" s="212"/>
    </row>
    <row r="129" spans="1:11">
      <c r="A129" s="212"/>
      <c r="B129" s="212" t="s">
        <v>702</v>
      </c>
      <c r="C129" s="212" t="s">
        <v>703</v>
      </c>
      <c r="D129" s="214">
        <v>1375</v>
      </c>
      <c r="E129" s="214">
        <v>6051.42</v>
      </c>
      <c r="F129" s="214">
        <v>5450</v>
      </c>
      <c r="G129" s="111"/>
      <c r="H129" s="214">
        <v>10260</v>
      </c>
      <c r="I129" s="214">
        <v>12993</v>
      </c>
      <c r="J129" s="214">
        <f t="shared" si="1"/>
        <v>2733</v>
      </c>
      <c r="K129" s="212"/>
    </row>
    <row r="130" spans="1:11">
      <c r="A130" s="212"/>
      <c r="B130" s="212" t="s">
        <v>890</v>
      </c>
      <c r="C130" s="212" t="s">
        <v>891</v>
      </c>
      <c r="D130" s="214"/>
      <c r="E130" s="214">
        <v>40</v>
      </c>
      <c r="F130" s="214"/>
      <c r="G130" s="111"/>
      <c r="H130" s="214"/>
      <c r="I130" s="214">
        <v>500</v>
      </c>
      <c r="J130" s="214">
        <f t="shared" si="1"/>
        <v>500</v>
      </c>
      <c r="K130" s="212"/>
    </row>
    <row r="131" spans="1:11">
      <c r="A131" s="212"/>
      <c r="B131" s="212" t="s">
        <v>930</v>
      </c>
      <c r="C131" s="212" t="s">
        <v>931</v>
      </c>
      <c r="D131" s="214">
        <v>2922.34</v>
      </c>
      <c r="E131" s="214">
        <v>0</v>
      </c>
      <c r="F131" s="214">
        <v>0</v>
      </c>
      <c r="G131" s="111"/>
      <c r="H131" s="214">
        <v>4250</v>
      </c>
      <c r="I131" s="214">
        <v>4250</v>
      </c>
      <c r="J131" s="214">
        <f t="shared" si="1"/>
        <v>0</v>
      </c>
      <c r="K131" s="212"/>
    </row>
    <row r="132" spans="1:11">
      <c r="A132" s="212"/>
      <c r="B132" s="212" t="s">
        <v>704</v>
      </c>
      <c r="C132" s="212" t="s">
        <v>705</v>
      </c>
      <c r="D132" s="214"/>
      <c r="E132" s="214">
        <v>5000</v>
      </c>
      <c r="F132" s="214">
        <v>5557.44</v>
      </c>
      <c r="G132" s="111"/>
      <c r="H132" s="214">
        <v>5500</v>
      </c>
      <c r="I132" s="214">
        <v>5500</v>
      </c>
      <c r="J132" s="214">
        <f t="shared" si="1"/>
        <v>0</v>
      </c>
      <c r="K132" s="212"/>
    </row>
    <row r="133" spans="1:11">
      <c r="A133" s="212"/>
      <c r="B133" s="212" t="s">
        <v>794</v>
      </c>
      <c r="C133" s="212" t="s">
        <v>795</v>
      </c>
      <c r="D133" s="214">
        <v>218.87</v>
      </c>
      <c r="E133" s="214"/>
      <c r="F133" s="214"/>
      <c r="G133" s="111"/>
      <c r="H133" s="214"/>
      <c r="I133" s="214"/>
      <c r="J133" s="214">
        <f t="shared" si="1"/>
        <v>0</v>
      </c>
      <c r="K133" s="212"/>
    </row>
    <row r="134" spans="1:11">
      <c r="A134" s="212"/>
      <c r="B134" s="212" t="s">
        <v>923</v>
      </c>
      <c r="C134" s="212" t="s">
        <v>924</v>
      </c>
      <c r="D134" s="214">
        <v>45491.57</v>
      </c>
      <c r="E134" s="214">
        <v>54689.03</v>
      </c>
      <c r="F134" s="214">
        <v>15108.2</v>
      </c>
      <c r="G134" s="111"/>
      <c r="H134" s="214">
        <v>60000</v>
      </c>
      <c r="I134" s="214">
        <v>60000</v>
      </c>
      <c r="J134" s="214">
        <f t="shared" si="1"/>
        <v>0</v>
      </c>
      <c r="K134" s="212"/>
    </row>
    <row r="135" spans="1:11">
      <c r="A135" s="212"/>
      <c r="B135" s="212" t="s">
        <v>925</v>
      </c>
      <c r="C135" s="212" t="s">
        <v>926</v>
      </c>
      <c r="D135" s="214">
        <v>29323.65</v>
      </c>
      <c r="E135" s="214">
        <v>26814.799999999999</v>
      </c>
      <c r="F135" s="214">
        <v>-2</v>
      </c>
      <c r="G135" s="111"/>
      <c r="H135" s="214">
        <v>20000</v>
      </c>
      <c r="I135" s="214">
        <v>20000</v>
      </c>
      <c r="J135" s="214">
        <f t="shared" ref="J135:J198" si="2">+I135-H135</f>
        <v>0</v>
      </c>
      <c r="K135" s="212"/>
    </row>
    <row r="136" spans="1:11">
      <c r="A136" s="212"/>
      <c r="B136" s="212" t="s">
        <v>745</v>
      </c>
      <c r="C136" s="212" t="s">
        <v>746</v>
      </c>
      <c r="D136" s="214">
        <v>5.09</v>
      </c>
      <c r="E136" s="214"/>
      <c r="F136" s="214"/>
      <c r="G136" s="111"/>
      <c r="H136" s="214"/>
      <c r="I136" s="214">
        <v>200</v>
      </c>
      <c r="J136" s="214">
        <f t="shared" si="2"/>
        <v>200</v>
      </c>
      <c r="K136" s="212"/>
    </row>
    <row r="137" spans="1:11">
      <c r="A137" s="212"/>
      <c r="B137" s="212" t="s">
        <v>936</v>
      </c>
      <c r="C137" s="212" t="s">
        <v>937</v>
      </c>
      <c r="D137" s="214"/>
      <c r="E137" s="214">
        <v>61.61</v>
      </c>
      <c r="F137" s="214"/>
      <c r="G137" s="111"/>
      <c r="H137" s="214"/>
      <c r="I137" s="214"/>
      <c r="J137" s="214">
        <f t="shared" si="2"/>
        <v>0</v>
      </c>
      <c r="K137" s="212"/>
    </row>
    <row r="138" spans="1:11">
      <c r="A138" s="212"/>
      <c r="B138" s="212" t="s">
        <v>722</v>
      </c>
      <c r="C138" s="212" t="s">
        <v>723</v>
      </c>
      <c r="D138" s="214">
        <v>67051.240000000005</v>
      </c>
      <c r="E138" s="214">
        <v>26817.51</v>
      </c>
      <c r="F138" s="214">
        <v>7443.93</v>
      </c>
      <c r="G138" s="111"/>
      <c r="H138" s="214">
        <v>120000</v>
      </c>
      <c r="I138" s="214">
        <v>120000</v>
      </c>
      <c r="J138" s="214">
        <f t="shared" si="2"/>
        <v>0</v>
      </c>
      <c r="K138" s="212"/>
    </row>
    <row r="139" spans="1:11">
      <c r="A139" s="212"/>
      <c r="B139" s="212" t="s">
        <v>874</v>
      </c>
      <c r="C139" s="212" t="s">
        <v>875</v>
      </c>
      <c r="D139" s="214">
        <v>1254.83</v>
      </c>
      <c r="E139" s="214">
        <v>5583.22</v>
      </c>
      <c r="F139" s="214">
        <v>2522.06</v>
      </c>
      <c r="G139" s="111"/>
      <c r="H139" s="214">
        <v>5000</v>
      </c>
      <c r="I139" s="214">
        <v>20000</v>
      </c>
      <c r="J139" s="214">
        <f t="shared" si="2"/>
        <v>15000</v>
      </c>
      <c r="K139" s="212"/>
    </row>
    <row r="140" spans="1:11">
      <c r="A140" s="212"/>
      <c r="B140" s="212" t="s">
        <v>757</v>
      </c>
      <c r="C140" s="212" t="s">
        <v>758</v>
      </c>
      <c r="D140" s="214">
        <v>33611.97</v>
      </c>
      <c r="E140" s="214">
        <v>36565.919999999998</v>
      </c>
      <c r="F140" s="214">
        <v>4274.25</v>
      </c>
      <c r="G140" s="111"/>
      <c r="H140" s="214">
        <v>22740</v>
      </c>
      <c r="I140" s="214">
        <v>26000</v>
      </c>
      <c r="J140" s="214">
        <f t="shared" si="2"/>
        <v>3260</v>
      </c>
      <c r="K140" s="212"/>
    </row>
    <row r="141" spans="1:11">
      <c r="A141" s="212"/>
      <c r="B141" s="212" t="s">
        <v>927</v>
      </c>
      <c r="C141" s="212" t="s">
        <v>928</v>
      </c>
      <c r="D141" s="214">
        <v>332</v>
      </c>
      <c r="E141" s="214"/>
      <c r="F141" s="214"/>
      <c r="G141" s="111"/>
      <c r="H141" s="214"/>
      <c r="I141" s="214"/>
      <c r="J141" s="214">
        <f t="shared" si="2"/>
        <v>0</v>
      </c>
      <c r="K141" s="212"/>
    </row>
    <row r="142" spans="1:11">
      <c r="A142" s="212"/>
      <c r="B142" s="212" t="s">
        <v>759</v>
      </c>
      <c r="C142" s="212" t="s">
        <v>760</v>
      </c>
      <c r="D142" s="214">
        <v>34895.340000000004</v>
      </c>
      <c r="E142" s="214"/>
      <c r="F142" s="214"/>
      <c r="G142" s="111"/>
      <c r="H142" s="214"/>
      <c r="I142" s="214">
        <v>0</v>
      </c>
      <c r="J142" s="214">
        <f t="shared" si="2"/>
        <v>0</v>
      </c>
      <c r="K142" s="212"/>
    </row>
    <row r="143" spans="1:11">
      <c r="A143" s="212"/>
      <c r="B143" s="212" t="s">
        <v>866</v>
      </c>
      <c r="C143" s="212" t="s">
        <v>867</v>
      </c>
      <c r="D143" s="214"/>
      <c r="E143" s="214"/>
      <c r="F143" s="214">
        <v>1100</v>
      </c>
      <c r="G143" s="111"/>
      <c r="H143" s="214">
        <v>0</v>
      </c>
      <c r="I143" s="214">
        <v>0</v>
      </c>
      <c r="J143" s="214">
        <f t="shared" si="2"/>
        <v>0</v>
      </c>
      <c r="K143" s="212"/>
    </row>
    <row r="144" spans="1:11">
      <c r="A144" s="212"/>
      <c r="B144" s="212" t="s">
        <v>707</v>
      </c>
      <c r="C144" s="212" t="s">
        <v>708</v>
      </c>
      <c r="D144" s="214"/>
      <c r="E144" s="214">
        <v>2846.75</v>
      </c>
      <c r="F144" s="214">
        <v>2215.52</v>
      </c>
      <c r="G144" s="111"/>
      <c r="H144" s="214">
        <v>0</v>
      </c>
      <c r="I144" s="214">
        <v>0</v>
      </c>
      <c r="J144" s="214">
        <f t="shared" si="2"/>
        <v>0</v>
      </c>
      <c r="K144" s="212"/>
    </row>
    <row r="145" spans="1:11">
      <c r="A145" s="212"/>
      <c r="B145" s="212" t="s">
        <v>724</v>
      </c>
      <c r="C145" s="212" t="s">
        <v>725</v>
      </c>
      <c r="D145" s="214">
        <v>15253.1</v>
      </c>
      <c r="E145" s="214">
        <v>0</v>
      </c>
      <c r="F145" s="214">
        <v>0</v>
      </c>
      <c r="G145" s="111"/>
      <c r="H145" s="214">
        <v>12000</v>
      </c>
      <c r="I145" s="214">
        <v>2000</v>
      </c>
      <c r="J145" s="214">
        <f t="shared" si="2"/>
        <v>-10000</v>
      </c>
      <c r="K145" s="212"/>
    </row>
    <row r="146" spans="1:11" ht="13.5" thickBot="1">
      <c r="A146" s="215"/>
      <c r="B146" s="215" t="s">
        <v>763</v>
      </c>
      <c r="C146" s="215" t="s">
        <v>764</v>
      </c>
      <c r="D146" s="216"/>
      <c r="E146" s="216">
        <v>282.39999999999998</v>
      </c>
      <c r="F146" s="216">
        <v>0</v>
      </c>
      <c r="G146" s="111"/>
      <c r="H146" s="216">
        <v>0</v>
      </c>
      <c r="I146" s="216">
        <v>0</v>
      </c>
      <c r="J146" s="216">
        <f t="shared" si="2"/>
        <v>0</v>
      </c>
      <c r="K146" s="215"/>
    </row>
    <row r="147" spans="1:11" ht="13.5" thickBot="1">
      <c r="A147" s="219" t="s">
        <v>961</v>
      </c>
      <c r="B147" s="220"/>
      <c r="C147" s="220"/>
      <c r="D147" s="221">
        <v>491895.60000000003</v>
      </c>
      <c r="E147" s="221">
        <v>444365.69999999995</v>
      </c>
      <c r="F147" s="222">
        <v>171953.76</v>
      </c>
      <c r="G147" s="111"/>
      <c r="H147" s="223">
        <v>591510</v>
      </c>
      <c r="I147" s="221">
        <f>SUM(I117:I146)</f>
        <v>673203</v>
      </c>
      <c r="J147" s="221">
        <f>SUM(J117:J146)</f>
        <v>81693</v>
      </c>
      <c r="K147" s="224"/>
    </row>
    <row r="148" spans="1:11">
      <c r="A148" s="217" t="s">
        <v>948</v>
      </c>
      <c r="B148" s="217" t="s">
        <v>687</v>
      </c>
      <c r="C148" s="217" t="s">
        <v>688</v>
      </c>
      <c r="D148" s="218">
        <v>139.49</v>
      </c>
      <c r="E148" s="218">
        <v>590.75</v>
      </c>
      <c r="F148" s="218">
        <v>0</v>
      </c>
      <c r="G148" s="111"/>
      <c r="H148" s="218">
        <v>250</v>
      </c>
      <c r="I148" s="218">
        <v>200</v>
      </c>
      <c r="J148" s="218">
        <f t="shared" si="2"/>
        <v>-50</v>
      </c>
      <c r="K148" s="217"/>
    </row>
    <row r="149" spans="1:11">
      <c r="A149" s="212"/>
      <c r="B149" s="212" t="s">
        <v>689</v>
      </c>
      <c r="C149" s="212" t="s">
        <v>690</v>
      </c>
      <c r="D149" s="214">
        <v>325.97000000000003</v>
      </c>
      <c r="E149" s="214">
        <v>408.5</v>
      </c>
      <c r="F149" s="214">
        <v>0</v>
      </c>
      <c r="G149" s="111"/>
      <c r="H149" s="214">
        <v>1000</v>
      </c>
      <c r="I149" s="214">
        <v>700</v>
      </c>
      <c r="J149" s="214">
        <f t="shared" si="2"/>
        <v>-300</v>
      </c>
      <c r="K149" s="212"/>
    </row>
    <row r="150" spans="1:11">
      <c r="A150" s="212"/>
      <c r="B150" s="212" t="s">
        <v>691</v>
      </c>
      <c r="C150" s="212" t="s">
        <v>692</v>
      </c>
      <c r="D150" s="214">
        <v>1651.9</v>
      </c>
      <c r="E150" s="214">
        <v>4617.25</v>
      </c>
      <c r="F150" s="214">
        <v>0</v>
      </c>
      <c r="G150" s="111"/>
      <c r="H150" s="214">
        <v>2000</v>
      </c>
      <c r="I150" s="214">
        <v>1600</v>
      </c>
      <c r="J150" s="214">
        <f t="shared" si="2"/>
        <v>-400</v>
      </c>
      <c r="K150" s="212"/>
    </row>
    <row r="151" spans="1:11">
      <c r="A151" s="212"/>
      <c r="B151" s="212" t="s">
        <v>694</v>
      </c>
      <c r="C151" s="212" t="s">
        <v>695</v>
      </c>
      <c r="D151" s="214">
        <v>8238.1299999999992</v>
      </c>
      <c r="E151" s="214">
        <v>6657.84</v>
      </c>
      <c r="F151" s="214">
        <v>11129.64</v>
      </c>
      <c r="G151" s="111"/>
      <c r="H151" s="214">
        <v>28000</v>
      </c>
      <c r="I151" s="214">
        <v>14000</v>
      </c>
      <c r="J151" s="214">
        <f t="shared" si="2"/>
        <v>-14000</v>
      </c>
      <c r="K151" s="212"/>
    </row>
    <row r="152" spans="1:11">
      <c r="A152" s="212"/>
      <c r="B152" s="212" t="s">
        <v>697</v>
      </c>
      <c r="C152" s="212" t="s">
        <v>698</v>
      </c>
      <c r="D152" s="214"/>
      <c r="E152" s="214"/>
      <c r="F152" s="214">
        <v>0</v>
      </c>
      <c r="G152" s="111"/>
      <c r="H152" s="214">
        <v>5700</v>
      </c>
      <c r="I152" s="214">
        <v>0</v>
      </c>
      <c r="J152" s="214">
        <f t="shared" si="2"/>
        <v>-5700</v>
      </c>
      <c r="K152" s="212"/>
    </row>
    <row r="153" spans="1:11">
      <c r="A153" s="212"/>
      <c r="B153" s="212" t="s">
        <v>700</v>
      </c>
      <c r="C153" s="212" t="s">
        <v>701</v>
      </c>
      <c r="D153" s="214">
        <v>160.19999999999999</v>
      </c>
      <c r="E153" s="214">
        <v>411.96</v>
      </c>
      <c r="F153" s="214">
        <v>71.3</v>
      </c>
      <c r="G153" s="111"/>
      <c r="H153" s="214">
        <v>500</v>
      </c>
      <c r="I153" s="214">
        <v>300</v>
      </c>
      <c r="J153" s="214">
        <f t="shared" si="2"/>
        <v>-200</v>
      </c>
      <c r="K153" s="212"/>
    </row>
    <row r="154" spans="1:11">
      <c r="A154" s="212"/>
      <c r="B154" s="212" t="s">
        <v>702</v>
      </c>
      <c r="C154" s="212" t="s">
        <v>703</v>
      </c>
      <c r="D154" s="214">
        <v>640</v>
      </c>
      <c r="E154" s="214">
        <v>500</v>
      </c>
      <c r="F154" s="214">
        <v>660</v>
      </c>
      <c r="G154" s="111"/>
      <c r="H154" s="214">
        <v>1850</v>
      </c>
      <c r="I154" s="214">
        <v>1000</v>
      </c>
      <c r="J154" s="214">
        <f t="shared" si="2"/>
        <v>-850</v>
      </c>
      <c r="K154" s="212"/>
    </row>
    <row r="155" spans="1:11">
      <c r="A155" s="212"/>
      <c r="B155" s="212" t="s">
        <v>704</v>
      </c>
      <c r="C155" s="212" t="s">
        <v>705</v>
      </c>
      <c r="D155" s="214">
        <v>3487</v>
      </c>
      <c r="E155" s="214">
        <v>6494</v>
      </c>
      <c r="F155" s="214">
        <v>15931.82</v>
      </c>
      <c r="G155" s="111"/>
      <c r="H155" s="214">
        <v>18784</v>
      </c>
      <c r="I155" s="214">
        <v>21000</v>
      </c>
      <c r="J155" s="214">
        <f t="shared" si="2"/>
        <v>2216</v>
      </c>
      <c r="K155" s="212"/>
    </row>
    <row r="156" spans="1:11">
      <c r="A156" s="212"/>
      <c r="B156" s="212" t="s">
        <v>707</v>
      </c>
      <c r="C156" s="212" t="s">
        <v>708</v>
      </c>
      <c r="D156" s="214">
        <v>1686.03</v>
      </c>
      <c r="E156" s="214">
        <v>6682.65</v>
      </c>
      <c r="F156" s="214">
        <v>10.81</v>
      </c>
      <c r="G156" s="111"/>
      <c r="H156" s="214">
        <v>2250</v>
      </c>
      <c r="I156" s="214">
        <v>1000</v>
      </c>
      <c r="J156" s="214">
        <f t="shared" si="2"/>
        <v>-1250</v>
      </c>
      <c r="K156" s="212"/>
    </row>
    <row r="157" spans="1:11" ht="13.5" thickBot="1">
      <c r="A157" s="215"/>
      <c r="B157" s="215" t="s">
        <v>710</v>
      </c>
      <c r="C157" s="215" t="s">
        <v>711</v>
      </c>
      <c r="D157" s="216"/>
      <c r="E157" s="216"/>
      <c r="F157" s="216">
        <v>1750</v>
      </c>
      <c r="G157" s="111"/>
      <c r="H157" s="216">
        <v>0</v>
      </c>
      <c r="I157" s="216">
        <v>0</v>
      </c>
      <c r="J157" s="216">
        <f t="shared" si="2"/>
        <v>0</v>
      </c>
      <c r="K157" s="215"/>
    </row>
    <row r="158" spans="1:11" ht="13.5" thickBot="1">
      <c r="A158" s="219" t="s">
        <v>962</v>
      </c>
      <c r="B158" s="220"/>
      <c r="C158" s="220"/>
      <c r="D158" s="221">
        <v>16328.720000000001</v>
      </c>
      <c r="E158" s="221">
        <v>26362.949999999997</v>
      </c>
      <c r="F158" s="222">
        <v>29553.57</v>
      </c>
      <c r="G158" s="111"/>
      <c r="H158" s="223">
        <v>60334</v>
      </c>
      <c r="I158" s="221">
        <f>SUM(I148:I157)</f>
        <v>39800</v>
      </c>
      <c r="J158" s="221">
        <f t="shared" si="2"/>
        <v>-20534</v>
      </c>
      <c r="K158" s="224"/>
    </row>
    <row r="159" spans="1:11">
      <c r="A159" s="217" t="s">
        <v>953</v>
      </c>
      <c r="B159" s="217" t="s">
        <v>775</v>
      </c>
      <c r="C159" s="217" t="s">
        <v>776</v>
      </c>
      <c r="D159" s="218">
        <v>5457.53</v>
      </c>
      <c r="E159" s="218">
        <v>8293.23</v>
      </c>
      <c r="F159" s="218">
        <v>0</v>
      </c>
      <c r="G159" s="111"/>
      <c r="H159" s="218">
        <v>10000</v>
      </c>
      <c r="I159" s="218">
        <v>10000</v>
      </c>
      <c r="J159" s="218">
        <f t="shared" si="2"/>
        <v>0</v>
      </c>
      <c r="K159" s="217"/>
    </row>
    <row r="160" spans="1:11">
      <c r="A160" s="212"/>
      <c r="B160" s="212" t="s">
        <v>505</v>
      </c>
      <c r="C160" s="212" t="s">
        <v>729</v>
      </c>
      <c r="D160" s="214"/>
      <c r="E160" s="214">
        <v>12950.96</v>
      </c>
      <c r="F160" s="214">
        <v>9849.9</v>
      </c>
      <c r="G160" s="111"/>
      <c r="H160" s="214">
        <v>13771</v>
      </c>
      <c r="I160" s="214"/>
      <c r="J160" s="214">
        <f t="shared" si="2"/>
        <v>-13771</v>
      </c>
      <c r="K160" s="212"/>
    </row>
    <row r="161" spans="1:11">
      <c r="A161" s="212"/>
      <c r="B161" s="212" t="s">
        <v>687</v>
      </c>
      <c r="C161" s="212" t="s">
        <v>688</v>
      </c>
      <c r="D161" s="214">
        <v>338.77</v>
      </c>
      <c r="E161" s="214">
        <v>125.62</v>
      </c>
      <c r="F161" s="214">
        <v>165.04</v>
      </c>
      <c r="G161" s="111"/>
      <c r="H161" s="214">
        <v>1000</v>
      </c>
      <c r="I161" s="214">
        <v>1050</v>
      </c>
      <c r="J161" s="214">
        <f t="shared" si="2"/>
        <v>50</v>
      </c>
      <c r="K161" s="212"/>
    </row>
    <row r="162" spans="1:11">
      <c r="A162" s="212"/>
      <c r="B162" s="212" t="s">
        <v>843</v>
      </c>
      <c r="C162" s="212" t="s">
        <v>844</v>
      </c>
      <c r="D162" s="214">
        <v>0</v>
      </c>
      <c r="E162" s="214">
        <v>0</v>
      </c>
      <c r="F162" s="214">
        <v>0</v>
      </c>
      <c r="G162" s="111"/>
      <c r="H162" s="214">
        <v>750</v>
      </c>
      <c r="I162" s="214">
        <v>750</v>
      </c>
      <c r="J162" s="214">
        <f t="shared" si="2"/>
        <v>0</v>
      </c>
      <c r="K162" s="212"/>
    </row>
    <row r="163" spans="1:11">
      <c r="A163" s="212"/>
      <c r="B163" s="212" t="s">
        <v>689</v>
      </c>
      <c r="C163" s="212" t="s">
        <v>690</v>
      </c>
      <c r="D163" s="214">
        <v>41654.370000000003</v>
      </c>
      <c r="E163" s="214">
        <v>16769.62</v>
      </c>
      <c r="F163" s="214">
        <v>14557.39</v>
      </c>
      <c r="G163" s="111"/>
      <c r="H163" s="214">
        <v>14822</v>
      </c>
      <c r="I163" s="214">
        <v>20000</v>
      </c>
      <c r="J163" s="214">
        <f t="shared" si="2"/>
        <v>5178</v>
      </c>
      <c r="K163" s="212"/>
    </row>
    <row r="164" spans="1:11">
      <c r="A164" s="212"/>
      <c r="B164" s="212" t="s">
        <v>691</v>
      </c>
      <c r="C164" s="212" t="s">
        <v>692</v>
      </c>
      <c r="D164" s="214">
        <v>687501.61999999988</v>
      </c>
      <c r="E164" s="214">
        <v>586400.48</v>
      </c>
      <c r="F164" s="214">
        <v>277329.94</v>
      </c>
      <c r="G164" s="111"/>
      <c r="H164" s="214">
        <v>1685279</v>
      </c>
      <c r="I164" s="235">
        <f>1429139+60000</f>
        <v>1489139</v>
      </c>
      <c r="J164" s="214">
        <f t="shared" si="2"/>
        <v>-196140</v>
      </c>
      <c r="K164" s="212"/>
    </row>
    <row r="165" spans="1:11">
      <c r="A165" s="212"/>
      <c r="B165" s="212" t="s">
        <v>694</v>
      </c>
      <c r="C165" s="212" t="s">
        <v>695</v>
      </c>
      <c r="D165" s="214">
        <v>204764.15</v>
      </c>
      <c r="E165" s="214">
        <v>106667.28</v>
      </c>
      <c r="F165" s="214">
        <v>11482.39</v>
      </c>
      <c r="G165" s="111"/>
      <c r="H165" s="214">
        <v>202300</v>
      </c>
      <c r="I165" s="214">
        <v>218250</v>
      </c>
      <c r="J165" s="214">
        <f t="shared" si="2"/>
        <v>15950</v>
      </c>
      <c r="K165" s="212"/>
    </row>
    <row r="166" spans="1:11">
      <c r="A166" s="212"/>
      <c r="B166" s="212" t="s">
        <v>700</v>
      </c>
      <c r="C166" s="212" t="s">
        <v>701</v>
      </c>
      <c r="D166" s="214">
        <v>2097.8900000000003</v>
      </c>
      <c r="E166" s="214">
        <v>3972.74</v>
      </c>
      <c r="F166" s="214">
        <v>965.6</v>
      </c>
      <c r="G166" s="111"/>
      <c r="H166" s="214">
        <v>1000</v>
      </c>
      <c r="I166" s="214">
        <v>5000</v>
      </c>
      <c r="J166" s="214">
        <f t="shared" si="2"/>
        <v>4000</v>
      </c>
      <c r="K166" s="212"/>
    </row>
    <row r="167" spans="1:11">
      <c r="A167" s="212"/>
      <c r="B167" s="212" t="s">
        <v>702</v>
      </c>
      <c r="C167" s="212" t="s">
        <v>703</v>
      </c>
      <c r="D167" s="214">
        <v>32838.129999999997</v>
      </c>
      <c r="E167" s="214">
        <v>33890.92</v>
      </c>
      <c r="F167" s="214">
        <v>36429.17</v>
      </c>
      <c r="G167" s="111"/>
      <c r="H167" s="214">
        <v>33931</v>
      </c>
      <c r="I167" s="214">
        <v>41228</v>
      </c>
      <c r="J167" s="214">
        <f t="shared" si="2"/>
        <v>7297</v>
      </c>
      <c r="K167" s="212"/>
    </row>
    <row r="168" spans="1:11">
      <c r="A168" s="212"/>
      <c r="B168" s="212" t="s">
        <v>862</v>
      </c>
      <c r="C168" s="212" t="s">
        <v>863</v>
      </c>
      <c r="D168" s="214">
        <v>11747.29</v>
      </c>
      <c r="E168" s="214">
        <v>13317.89</v>
      </c>
      <c r="F168" s="214">
        <v>5894.41</v>
      </c>
      <c r="G168" s="111"/>
      <c r="H168" s="214">
        <v>15000</v>
      </c>
      <c r="I168" s="214">
        <v>17000</v>
      </c>
      <c r="J168" s="214">
        <f t="shared" si="2"/>
        <v>2000</v>
      </c>
      <c r="K168" s="212"/>
    </row>
    <row r="169" spans="1:11">
      <c r="A169" s="212"/>
      <c r="B169" s="212" t="s">
        <v>864</v>
      </c>
      <c r="C169" s="212" t="s">
        <v>865</v>
      </c>
      <c r="D169" s="214">
        <v>93399.58</v>
      </c>
      <c r="E169" s="214">
        <v>107961.29</v>
      </c>
      <c r="F169" s="214">
        <v>44033.94</v>
      </c>
      <c r="G169" s="111"/>
      <c r="H169" s="214">
        <v>122628</v>
      </c>
      <c r="I169" s="214">
        <v>177870</v>
      </c>
      <c r="J169" s="214">
        <f t="shared" si="2"/>
        <v>55242</v>
      </c>
      <c r="K169" s="212"/>
    </row>
    <row r="170" spans="1:11">
      <c r="A170" s="212"/>
      <c r="B170" s="212" t="s">
        <v>856</v>
      </c>
      <c r="C170" s="212" t="s">
        <v>857</v>
      </c>
      <c r="D170" s="214">
        <v>8678.33</v>
      </c>
      <c r="E170" s="214">
        <v>8852</v>
      </c>
      <c r="F170" s="214">
        <v>9029</v>
      </c>
      <c r="G170" s="111"/>
      <c r="H170" s="214">
        <v>9000</v>
      </c>
      <c r="I170" s="214">
        <v>10010</v>
      </c>
      <c r="J170" s="214">
        <f t="shared" si="2"/>
        <v>1010</v>
      </c>
      <c r="K170" s="212"/>
    </row>
    <row r="171" spans="1:11">
      <c r="A171" s="212"/>
      <c r="B171" s="212" t="s">
        <v>704</v>
      </c>
      <c r="C171" s="212" t="s">
        <v>705</v>
      </c>
      <c r="D171" s="214">
        <v>1559469.71</v>
      </c>
      <c r="E171" s="214">
        <v>2228705.06</v>
      </c>
      <c r="F171" s="214">
        <v>1244619.77</v>
      </c>
      <c r="G171" s="111"/>
      <c r="H171" s="214">
        <v>1920735</v>
      </c>
      <c r="I171" s="235">
        <f>1842739+108000</f>
        <v>1950739</v>
      </c>
      <c r="J171" s="214">
        <f t="shared" si="2"/>
        <v>30004</v>
      </c>
      <c r="K171" s="212"/>
    </row>
    <row r="172" spans="1:11">
      <c r="A172" s="212"/>
      <c r="B172" s="212" t="s">
        <v>845</v>
      </c>
      <c r="C172" s="212" t="s">
        <v>846</v>
      </c>
      <c r="D172" s="214">
        <v>222852.04</v>
      </c>
      <c r="E172" s="214">
        <v>875886.26</v>
      </c>
      <c r="F172" s="214">
        <v>568099.6</v>
      </c>
      <c r="G172" s="111"/>
      <c r="H172" s="214">
        <v>900000</v>
      </c>
      <c r="I172" s="214">
        <v>1232455</v>
      </c>
      <c r="J172" s="214">
        <f t="shared" si="2"/>
        <v>332455</v>
      </c>
      <c r="K172" s="212"/>
    </row>
    <row r="173" spans="1:11">
      <c r="A173" s="212"/>
      <c r="B173" s="212" t="s">
        <v>848</v>
      </c>
      <c r="C173" s="212" t="s">
        <v>849</v>
      </c>
      <c r="D173" s="214">
        <v>114618.29</v>
      </c>
      <c r="E173" s="214">
        <v>174797.02000000002</v>
      </c>
      <c r="F173" s="214">
        <v>217232.44999999998</v>
      </c>
      <c r="G173" s="111"/>
      <c r="H173" s="214">
        <v>249000</v>
      </c>
      <c r="I173" s="214">
        <v>331198</v>
      </c>
      <c r="J173" s="214">
        <f t="shared" si="2"/>
        <v>82198</v>
      </c>
      <c r="K173" s="212"/>
    </row>
    <row r="174" spans="1:11">
      <c r="A174" s="212"/>
      <c r="B174" s="212" t="s">
        <v>858</v>
      </c>
      <c r="C174" s="212" t="s">
        <v>859</v>
      </c>
      <c r="D174" s="214">
        <v>13450.09</v>
      </c>
      <c r="E174" s="214">
        <v>15736.47</v>
      </c>
      <c r="F174" s="214">
        <v>12248.050000000001</v>
      </c>
      <c r="G174" s="111"/>
      <c r="H174" s="214">
        <v>15278</v>
      </c>
      <c r="I174" s="214">
        <v>17678</v>
      </c>
      <c r="J174" s="214">
        <f t="shared" si="2"/>
        <v>2400</v>
      </c>
      <c r="K174" s="212"/>
    </row>
    <row r="175" spans="1:11">
      <c r="A175" s="212"/>
      <c r="B175" s="212" t="s">
        <v>796</v>
      </c>
      <c r="C175" s="212" t="s">
        <v>797</v>
      </c>
      <c r="D175" s="214"/>
      <c r="E175" s="214"/>
      <c r="F175" s="214">
        <v>1156.3599999999999</v>
      </c>
      <c r="G175" s="111"/>
      <c r="H175" s="214">
        <v>0</v>
      </c>
      <c r="I175" s="214">
        <v>0</v>
      </c>
      <c r="J175" s="214">
        <f t="shared" si="2"/>
        <v>0</v>
      </c>
      <c r="K175" s="212"/>
    </row>
    <row r="176" spans="1:11">
      <c r="A176" s="212"/>
      <c r="B176" s="212" t="s">
        <v>737</v>
      </c>
      <c r="C176" s="212" t="s">
        <v>738</v>
      </c>
      <c r="D176" s="214">
        <v>11717.71</v>
      </c>
      <c r="E176" s="214">
        <v>11717.64</v>
      </c>
      <c r="F176" s="214">
        <v>4882.3500000000004</v>
      </c>
      <c r="G176" s="111"/>
      <c r="H176" s="214">
        <v>11718</v>
      </c>
      <c r="I176" s="214">
        <v>11718</v>
      </c>
      <c r="J176" s="214">
        <f t="shared" si="2"/>
        <v>0</v>
      </c>
      <c r="K176" s="212"/>
    </row>
    <row r="177" spans="1:11">
      <c r="A177" s="212"/>
      <c r="B177" s="212" t="s">
        <v>739</v>
      </c>
      <c r="C177" s="212" t="s">
        <v>740</v>
      </c>
      <c r="D177" s="214">
        <v>0</v>
      </c>
      <c r="E177" s="214">
        <v>0</v>
      </c>
      <c r="F177" s="214">
        <v>0</v>
      </c>
      <c r="G177" s="111"/>
      <c r="H177" s="214">
        <v>500</v>
      </c>
      <c r="I177" s="214">
        <v>500</v>
      </c>
      <c r="J177" s="214">
        <f t="shared" si="2"/>
        <v>0</v>
      </c>
      <c r="K177" s="212"/>
    </row>
    <row r="178" spans="1:11">
      <c r="A178" s="212"/>
      <c r="B178" s="212" t="s">
        <v>745</v>
      </c>
      <c r="C178" s="212" t="s">
        <v>746</v>
      </c>
      <c r="D178" s="214">
        <v>263.27999999999997</v>
      </c>
      <c r="E178" s="214"/>
      <c r="F178" s="214"/>
      <c r="G178" s="111"/>
      <c r="H178" s="214"/>
      <c r="I178" s="214">
        <v>0</v>
      </c>
      <c r="J178" s="214">
        <f t="shared" si="2"/>
        <v>0</v>
      </c>
      <c r="K178" s="212"/>
    </row>
    <row r="179" spans="1:11">
      <c r="A179" s="212"/>
      <c r="B179" s="212" t="s">
        <v>722</v>
      </c>
      <c r="C179" s="212" t="s">
        <v>723</v>
      </c>
      <c r="D179" s="214">
        <v>8173.1</v>
      </c>
      <c r="E179" s="214">
        <v>5140</v>
      </c>
      <c r="F179" s="214">
        <v>0</v>
      </c>
      <c r="G179" s="111"/>
      <c r="H179" s="214">
        <v>5000</v>
      </c>
      <c r="I179" s="214">
        <v>5000</v>
      </c>
      <c r="J179" s="214">
        <f t="shared" si="2"/>
        <v>0</v>
      </c>
      <c r="K179" s="212"/>
    </row>
    <row r="180" spans="1:11">
      <c r="A180" s="212"/>
      <c r="B180" s="212" t="s">
        <v>850</v>
      </c>
      <c r="C180" s="212" t="s">
        <v>851</v>
      </c>
      <c r="D180" s="214"/>
      <c r="E180" s="214">
        <v>0</v>
      </c>
      <c r="F180" s="214"/>
      <c r="G180" s="111"/>
      <c r="H180" s="214"/>
      <c r="I180" s="214"/>
      <c r="J180" s="214">
        <f t="shared" si="2"/>
        <v>0</v>
      </c>
      <c r="K180" s="212"/>
    </row>
    <row r="181" spans="1:11">
      <c r="A181" s="212"/>
      <c r="B181" s="212" t="s">
        <v>755</v>
      </c>
      <c r="C181" s="212" t="s">
        <v>756</v>
      </c>
      <c r="D181" s="214">
        <v>396</v>
      </c>
      <c r="E181" s="214">
        <v>0</v>
      </c>
      <c r="F181" s="214">
        <v>0</v>
      </c>
      <c r="G181" s="111"/>
      <c r="H181" s="214">
        <v>500</v>
      </c>
      <c r="I181" s="214">
        <v>500</v>
      </c>
      <c r="J181" s="214">
        <f t="shared" si="2"/>
        <v>0</v>
      </c>
      <c r="K181" s="212"/>
    </row>
    <row r="182" spans="1:11">
      <c r="A182" s="212"/>
      <c r="B182" s="212" t="s">
        <v>757</v>
      </c>
      <c r="C182" s="212" t="s">
        <v>758</v>
      </c>
      <c r="D182" s="214">
        <v>9451.0499999999993</v>
      </c>
      <c r="E182" s="214">
        <v>33456.49</v>
      </c>
      <c r="F182" s="214">
        <v>0</v>
      </c>
      <c r="G182" s="111"/>
      <c r="H182" s="214">
        <v>33000</v>
      </c>
      <c r="I182" s="214">
        <v>41000</v>
      </c>
      <c r="J182" s="214">
        <f t="shared" si="2"/>
        <v>8000</v>
      </c>
      <c r="K182" s="212"/>
    </row>
    <row r="183" spans="1:11">
      <c r="A183" s="212"/>
      <c r="B183" s="212" t="s">
        <v>759</v>
      </c>
      <c r="C183" s="212" t="s">
        <v>760</v>
      </c>
      <c r="D183" s="214"/>
      <c r="E183" s="214">
        <v>-68.739999999999995</v>
      </c>
      <c r="F183" s="214"/>
      <c r="G183" s="111"/>
      <c r="H183" s="214"/>
      <c r="I183" s="214"/>
      <c r="J183" s="214">
        <f t="shared" si="2"/>
        <v>0</v>
      </c>
      <c r="K183" s="212"/>
    </row>
    <row r="184" spans="1:11">
      <c r="A184" s="212"/>
      <c r="B184" s="212" t="s">
        <v>866</v>
      </c>
      <c r="C184" s="212" t="s">
        <v>867</v>
      </c>
      <c r="D184" s="214">
        <v>0</v>
      </c>
      <c r="E184" s="214">
        <v>139900.65</v>
      </c>
      <c r="F184" s="214">
        <v>28953.67</v>
      </c>
      <c r="G184" s="111"/>
      <c r="H184" s="214">
        <v>64667</v>
      </c>
      <c r="I184" s="214">
        <v>0</v>
      </c>
      <c r="J184" s="214">
        <f t="shared" si="2"/>
        <v>-64667</v>
      </c>
      <c r="K184" s="212"/>
    </row>
    <row r="185" spans="1:11">
      <c r="A185" s="212"/>
      <c r="B185" s="212" t="s">
        <v>707</v>
      </c>
      <c r="C185" s="212" t="s">
        <v>708</v>
      </c>
      <c r="D185" s="214">
        <v>83851.150000000009</v>
      </c>
      <c r="E185" s="214">
        <v>162551.33000000002</v>
      </c>
      <c r="F185" s="214">
        <v>18957.419999999998</v>
      </c>
      <c r="G185" s="111"/>
      <c r="H185" s="214">
        <v>71000</v>
      </c>
      <c r="I185" s="214">
        <v>101900</v>
      </c>
      <c r="J185" s="214">
        <f t="shared" si="2"/>
        <v>30900</v>
      </c>
      <c r="K185" s="212"/>
    </row>
    <row r="186" spans="1:11" ht="13.5" thickBot="1">
      <c r="A186" s="215"/>
      <c r="B186" s="215" t="s">
        <v>724</v>
      </c>
      <c r="C186" s="215" t="s">
        <v>725</v>
      </c>
      <c r="D186" s="216">
        <v>87109.06</v>
      </c>
      <c r="E186" s="216">
        <v>185581.34</v>
      </c>
      <c r="F186" s="216">
        <v>82501.2</v>
      </c>
      <c r="G186" s="111"/>
      <c r="H186" s="216">
        <v>350000</v>
      </c>
      <c r="I186" s="236">
        <f>1233500-550000</f>
        <v>683500</v>
      </c>
      <c r="J186" s="216">
        <f t="shared" si="2"/>
        <v>333500</v>
      </c>
      <c r="K186" s="215"/>
    </row>
    <row r="187" spans="1:11" ht="13.5" thickBot="1">
      <c r="A187" s="219" t="s">
        <v>963</v>
      </c>
      <c r="B187" s="220"/>
      <c r="C187" s="220"/>
      <c r="D187" s="221">
        <v>3199829.1399999997</v>
      </c>
      <c r="E187" s="221">
        <v>4732605.55</v>
      </c>
      <c r="F187" s="222">
        <v>2588387.65</v>
      </c>
      <c r="G187" s="111"/>
      <c r="H187" s="223">
        <v>5730879</v>
      </c>
      <c r="I187" s="221">
        <f>SUM(I159:I186)</f>
        <v>6366485</v>
      </c>
      <c r="J187" s="221">
        <f t="shared" si="2"/>
        <v>635606</v>
      </c>
      <c r="K187" s="224"/>
    </row>
    <row r="188" spans="1:11">
      <c r="A188" s="217" t="s">
        <v>955</v>
      </c>
      <c r="B188" s="217" t="s">
        <v>687</v>
      </c>
      <c r="C188" s="217" t="s">
        <v>688</v>
      </c>
      <c r="D188" s="218">
        <v>6637.64</v>
      </c>
      <c r="E188" s="218">
        <v>7428.23</v>
      </c>
      <c r="F188" s="218">
        <v>3828.66</v>
      </c>
      <c r="G188" s="111"/>
      <c r="H188" s="218">
        <v>20000</v>
      </c>
      <c r="I188" s="218">
        <v>15000</v>
      </c>
      <c r="J188" s="218">
        <f t="shared" si="2"/>
        <v>-5000</v>
      </c>
      <c r="K188" s="217"/>
    </row>
    <row r="189" spans="1:11">
      <c r="A189" s="212"/>
      <c r="B189" s="212" t="s">
        <v>691</v>
      </c>
      <c r="C189" s="212" t="s">
        <v>692</v>
      </c>
      <c r="D189" s="214">
        <v>15778.69</v>
      </c>
      <c r="E189" s="214">
        <v>162036.66</v>
      </c>
      <c r="F189" s="214">
        <v>47607.44</v>
      </c>
      <c r="G189" s="111"/>
      <c r="H189" s="214">
        <v>100000</v>
      </c>
      <c r="I189" s="214">
        <v>100000</v>
      </c>
      <c r="J189" s="214">
        <f t="shared" si="2"/>
        <v>0</v>
      </c>
      <c r="K189" s="212"/>
    </row>
    <row r="190" spans="1:11">
      <c r="A190" s="212"/>
      <c r="B190" s="212" t="s">
        <v>694</v>
      </c>
      <c r="C190" s="212" t="s">
        <v>695</v>
      </c>
      <c r="D190" s="214">
        <v>20172.82</v>
      </c>
      <c r="E190" s="214">
        <v>23159.07</v>
      </c>
      <c r="F190" s="214">
        <v>19433.669999999998</v>
      </c>
      <c r="G190" s="111"/>
      <c r="H190" s="214">
        <v>30000</v>
      </c>
      <c r="I190" s="214">
        <v>30000</v>
      </c>
      <c r="J190" s="214">
        <f t="shared" si="2"/>
        <v>0</v>
      </c>
      <c r="K190" s="212"/>
    </row>
    <row r="191" spans="1:11">
      <c r="A191" s="212"/>
      <c r="B191" s="212" t="s">
        <v>700</v>
      </c>
      <c r="C191" s="212" t="s">
        <v>701</v>
      </c>
      <c r="D191" s="214">
        <v>49.89</v>
      </c>
      <c r="E191" s="214">
        <v>0</v>
      </c>
      <c r="F191" s="214">
        <v>0</v>
      </c>
      <c r="G191" s="111"/>
      <c r="H191" s="214">
        <v>1000</v>
      </c>
      <c r="I191" s="214">
        <v>500</v>
      </c>
      <c r="J191" s="214">
        <f t="shared" si="2"/>
        <v>-500</v>
      </c>
      <c r="K191" s="212"/>
    </row>
    <row r="192" spans="1:11">
      <c r="A192" s="212"/>
      <c r="B192" s="212" t="s">
        <v>702</v>
      </c>
      <c r="C192" s="212" t="s">
        <v>703</v>
      </c>
      <c r="D192" s="214">
        <v>6725.75</v>
      </c>
      <c r="E192" s="214">
        <v>4464.45</v>
      </c>
      <c r="F192" s="214">
        <v>3025</v>
      </c>
      <c r="G192" s="111"/>
      <c r="H192" s="214">
        <v>9000</v>
      </c>
      <c r="I192" s="214">
        <v>7000</v>
      </c>
      <c r="J192" s="214">
        <f t="shared" si="2"/>
        <v>-2000</v>
      </c>
      <c r="K192" s="212"/>
    </row>
    <row r="193" spans="1:11">
      <c r="A193" s="212"/>
      <c r="B193" s="212" t="s">
        <v>781</v>
      </c>
      <c r="C193" s="212" t="s">
        <v>782</v>
      </c>
      <c r="D193" s="214">
        <v>0</v>
      </c>
      <c r="E193" s="214">
        <v>0</v>
      </c>
      <c r="F193" s="214"/>
      <c r="G193" s="111"/>
      <c r="H193" s="214"/>
      <c r="I193" s="214"/>
      <c r="J193" s="214">
        <f t="shared" si="2"/>
        <v>0</v>
      </c>
      <c r="K193" s="212"/>
    </row>
    <row r="194" spans="1:11">
      <c r="A194" s="212"/>
      <c r="B194" s="212" t="s">
        <v>943</v>
      </c>
      <c r="C194" s="212" t="s">
        <v>944</v>
      </c>
      <c r="D194" s="214">
        <v>1097.51</v>
      </c>
      <c r="E194" s="214"/>
      <c r="F194" s="214"/>
      <c r="G194" s="111"/>
      <c r="H194" s="214"/>
      <c r="I194" s="214"/>
      <c r="J194" s="214">
        <f t="shared" si="2"/>
        <v>0</v>
      </c>
      <c r="K194" s="212"/>
    </row>
    <row r="195" spans="1:11">
      <c r="A195" s="212"/>
      <c r="B195" s="212" t="s">
        <v>704</v>
      </c>
      <c r="C195" s="212" t="s">
        <v>705</v>
      </c>
      <c r="D195" s="214">
        <v>340</v>
      </c>
      <c r="E195" s="214">
        <v>0</v>
      </c>
      <c r="F195" s="214">
        <v>2404.6999999999998</v>
      </c>
      <c r="G195" s="111"/>
      <c r="H195" s="214">
        <v>2000</v>
      </c>
      <c r="I195" s="214">
        <v>3000</v>
      </c>
      <c r="J195" s="214">
        <f t="shared" si="2"/>
        <v>1000</v>
      </c>
      <c r="K195" s="212"/>
    </row>
    <row r="196" spans="1:11">
      <c r="A196" s="212"/>
      <c r="B196" s="212" t="s">
        <v>739</v>
      </c>
      <c r="C196" s="212" t="s">
        <v>740</v>
      </c>
      <c r="D196" s="214">
        <v>457557.81</v>
      </c>
      <c r="E196" s="214">
        <v>578867.84</v>
      </c>
      <c r="F196" s="214">
        <v>28229.19</v>
      </c>
      <c r="G196" s="111"/>
      <c r="H196" s="214">
        <v>250000</v>
      </c>
      <c r="I196" s="214">
        <v>250000</v>
      </c>
      <c r="J196" s="214">
        <f t="shared" si="2"/>
        <v>0</v>
      </c>
      <c r="K196" s="212"/>
    </row>
    <row r="197" spans="1:11">
      <c r="A197" s="212"/>
      <c r="B197" s="212" t="s">
        <v>722</v>
      </c>
      <c r="C197" s="212" t="s">
        <v>723</v>
      </c>
      <c r="D197" s="214">
        <v>288.49</v>
      </c>
      <c r="E197" s="214">
        <v>0</v>
      </c>
      <c r="F197" s="214">
        <v>0</v>
      </c>
      <c r="G197" s="111"/>
      <c r="H197" s="214">
        <v>500</v>
      </c>
      <c r="I197" s="214">
        <v>500</v>
      </c>
      <c r="J197" s="214">
        <f t="shared" si="2"/>
        <v>0</v>
      </c>
      <c r="K197" s="212"/>
    </row>
    <row r="198" spans="1:11" ht="13.5" thickBot="1">
      <c r="A198" s="215"/>
      <c r="B198" s="215" t="s">
        <v>768</v>
      </c>
      <c r="C198" s="215" t="s">
        <v>767</v>
      </c>
      <c r="D198" s="216">
        <v>52198.6</v>
      </c>
      <c r="E198" s="216"/>
      <c r="F198" s="216"/>
      <c r="G198" s="111"/>
      <c r="H198" s="216"/>
      <c r="I198" s="216"/>
      <c r="J198" s="216">
        <f t="shared" si="2"/>
        <v>0</v>
      </c>
      <c r="K198" s="215"/>
    </row>
    <row r="199" spans="1:11" ht="13.5" thickBot="1">
      <c r="A199" s="226" t="s">
        <v>964</v>
      </c>
      <c r="B199" s="227"/>
      <c r="C199" s="227"/>
      <c r="D199" s="228">
        <v>560847.19999999995</v>
      </c>
      <c r="E199" s="228">
        <v>775956.25</v>
      </c>
      <c r="F199" s="229">
        <v>104528.66</v>
      </c>
      <c r="G199" s="111"/>
      <c r="H199" s="230">
        <v>412500</v>
      </c>
      <c r="I199" s="228">
        <f>SUM(I188:I198)</f>
        <v>406000</v>
      </c>
      <c r="J199" s="228">
        <f>+I199-H199</f>
        <v>-6500</v>
      </c>
      <c r="K199" s="231"/>
    </row>
    <row r="200" spans="1:11" ht="13.5" thickBot="1">
      <c r="A200" s="219" t="s">
        <v>956</v>
      </c>
      <c r="B200" s="220"/>
      <c r="C200" s="220"/>
      <c r="D200" s="221">
        <v>13060727.049999999</v>
      </c>
      <c r="E200" s="221">
        <v>15558467.039999999</v>
      </c>
      <c r="F200" s="222">
        <v>3610078.15</v>
      </c>
      <c r="G200" s="111"/>
      <c r="H200" s="223">
        <v>16545168.5</v>
      </c>
      <c r="I200" s="221">
        <f>+I199+I187+I158+I147+I96+I63+I54+I116</f>
        <v>18456700.490000002</v>
      </c>
      <c r="J200" s="221">
        <f>+I200-H200</f>
        <v>1911531.9900000021</v>
      </c>
      <c r="K200" s="224"/>
    </row>
  </sheetData>
  <mergeCells count="2">
    <mergeCell ref="D2:F3"/>
    <mergeCell ref="H2:K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6"/>
  <sheetViews>
    <sheetView workbookViewId="0">
      <selection activeCell="H42" sqref="H42"/>
    </sheetView>
  </sheetViews>
  <sheetFormatPr defaultRowHeight="12.75"/>
  <cols>
    <col min="1" max="1" width="37.42578125" bestFit="1" customWidth="1"/>
    <col min="2" max="3" width="13.7109375" style="245" customWidth="1"/>
    <col min="4" max="6" width="14.85546875" style="245" bestFit="1" customWidth="1"/>
    <col min="7" max="7" width="13.140625" style="245" bestFit="1" customWidth="1"/>
    <col min="8" max="11" width="13.7109375" style="245" customWidth="1"/>
    <col min="12" max="12" width="16" style="245" bestFit="1" customWidth="1"/>
    <col min="13" max="13" width="11.5703125" bestFit="1" customWidth="1"/>
  </cols>
  <sheetData>
    <row r="3" spans="1:12">
      <c r="A3" s="109" t="s">
        <v>975</v>
      </c>
      <c r="B3" s="244" t="s">
        <v>635</v>
      </c>
    </row>
    <row r="4" spans="1:12">
      <c r="A4" s="109" t="s">
        <v>606</v>
      </c>
      <c r="B4" s="245">
        <v>10</v>
      </c>
      <c r="C4" s="245">
        <v>11</v>
      </c>
      <c r="D4" s="245">
        <v>12</v>
      </c>
      <c r="E4" s="245">
        <v>13</v>
      </c>
      <c r="F4" s="245">
        <v>14</v>
      </c>
      <c r="G4" s="245">
        <v>15</v>
      </c>
      <c r="H4" s="245">
        <v>16</v>
      </c>
      <c r="I4" s="245" t="s">
        <v>636</v>
      </c>
      <c r="J4" s="245" t="s">
        <v>638</v>
      </c>
      <c r="K4" s="245" t="s">
        <v>637</v>
      </c>
      <c r="L4" s="245" t="s">
        <v>956</v>
      </c>
    </row>
    <row r="5" spans="1:12">
      <c r="A5" t="s">
        <v>23</v>
      </c>
      <c r="B5" s="245">
        <v>522268.66545841901</v>
      </c>
      <c r="C5" s="245">
        <v>823351.74675785843</v>
      </c>
      <c r="D5" s="245">
        <v>2738522.6676562498</v>
      </c>
      <c r="E5" s="245">
        <v>5140344.3948926972</v>
      </c>
      <c r="F5" s="245">
        <v>3181587.6601413661</v>
      </c>
      <c r="G5" s="245">
        <v>438023.6876992</v>
      </c>
      <c r="H5" s="245">
        <v>0</v>
      </c>
      <c r="I5" s="245">
        <v>642528.85602729989</v>
      </c>
      <c r="J5" s="245">
        <v>611759.70299999998</v>
      </c>
      <c r="K5" s="245">
        <v>257472.70200645001</v>
      </c>
      <c r="L5" s="245">
        <v>14355860.08363954</v>
      </c>
    </row>
    <row r="6" spans="1:12">
      <c r="A6" t="s">
        <v>956</v>
      </c>
      <c r="B6" s="245">
        <v>522268.66545841901</v>
      </c>
      <c r="C6" s="245">
        <v>823351.74675785843</v>
      </c>
      <c r="D6" s="245">
        <v>2738522.6676562498</v>
      </c>
      <c r="E6" s="245">
        <v>5140344.3948926972</v>
      </c>
      <c r="F6" s="245">
        <v>3181587.6601413661</v>
      </c>
      <c r="G6" s="245">
        <v>438023.6876992</v>
      </c>
      <c r="H6" s="245">
        <v>0</v>
      </c>
      <c r="I6" s="245">
        <v>642528.85602729989</v>
      </c>
      <c r="J6" s="245">
        <v>611759.70299999998</v>
      </c>
      <c r="K6" s="245">
        <v>257472.70200645001</v>
      </c>
      <c r="L6" s="245">
        <v>14355860.08363954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
  <sheetViews>
    <sheetView workbookViewId="0">
      <selection activeCell="B1" sqref="B1:K1048576"/>
    </sheetView>
  </sheetViews>
  <sheetFormatPr defaultRowHeight="12.75"/>
  <cols>
    <col min="1" max="1" width="28.42578125" customWidth="1"/>
    <col min="2" max="8" width="15.28515625" style="245" customWidth="1"/>
    <col min="9" max="9" width="15.42578125" style="245" bestFit="1" customWidth="1"/>
    <col min="10" max="10" width="16" style="245" bestFit="1" customWidth="1"/>
    <col min="11" max="11" width="9.140625" style="245"/>
  </cols>
  <sheetData>
    <row r="3" spans="1:10">
      <c r="A3" s="109" t="s">
        <v>971</v>
      </c>
      <c r="B3" s="244" t="s">
        <v>947</v>
      </c>
    </row>
    <row r="4" spans="1:10">
      <c r="B4" s="245" t="s">
        <v>952</v>
      </c>
      <c r="C4" s="245" t="s">
        <v>950</v>
      </c>
      <c r="D4" s="245" t="s">
        <v>949</v>
      </c>
      <c r="E4" s="245" t="s">
        <v>951</v>
      </c>
      <c r="F4" s="245" t="s">
        <v>954</v>
      </c>
      <c r="G4" s="245" t="s">
        <v>948</v>
      </c>
      <c r="H4" s="245" t="s">
        <v>953</v>
      </c>
      <c r="I4" s="245" t="s">
        <v>955</v>
      </c>
      <c r="J4" s="245" t="s">
        <v>956</v>
      </c>
    </row>
    <row r="5" spans="1:10">
      <c r="A5" t="s">
        <v>966</v>
      </c>
      <c r="B5" s="245">
        <v>8279642.4900000002</v>
      </c>
      <c r="C5" s="245">
        <v>683500</v>
      </c>
      <c r="D5" s="245">
        <v>319789</v>
      </c>
      <c r="E5" s="245">
        <v>458000</v>
      </c>
      <c r="F5" s="245">
        <v>673203</v>
      </c>
      <c r="G5" s="245">
        <v>39800</v>
      </c>
      <c r="H5" s="245">
        <v>6366485</v>
      </c>
      <c r="I5" s="245">
        <v>406000</v>
      </c>
      <c r="J5" s="245">
        <v>17226419.490000002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1"/>
  <sheetViews>
    <sheetView workbookViewId="0">
      <pane xSplit="2" ySplit="5" topLeftCell="F129" activePane="bottomRight" state="frozen"/>
      <selection pane="topRight" activeCell="C1" sqref="C1"/>
      <selection pane="bottomLeft" activeCell="A6" sqref="A6"/>
      <selection pane="bottomRight" activeCell="K182" sqref="K182"/>
    </sheetView>
  </sheetViews>
  <sheetFormatPr defaultRowHeight="12.75"/>
  <cols>
    <col min="1" max="1" width="13.85546875" style="110" bestFit="1" customWidth="1"/>
    <col min="2" max="2" width="11.5703125" bestFit="1" customWidth="1"/>
    <col min="3" max="3" width="33.85546875" bestFit="1" customWidth="1"/>
    <col min="4" max="6" width="19.28515625" style="245" customWidth="1"/>
    <col min="7" max="7" width="3.5703125" style="245" customWidth="1"/>
    <col min="8" max="8" width="25.5703125" style="245" customWidth="1"/>
    <col min="9" max="9" width="28.42578125" style="245" customWidth="1"/>
    <col min="10" max="10" width="25.5703125" style="245" customWidth="1"/>
    <col min="11" max="11" width="46.140625" customWidth="1"/>
    <col min="12" max="308" width="19.28515625" bestFit="1" customWidth="1"/>
    <col min="309" max="310" width="24.5703125" bestFit="1" customWidth="1"/>
  </cols>
  <sheetData>
    <row r="2" spans="1:11" ht="13.5" thickBot="1"/>
    <row r="3" spans="1:11" ht="26.25" thickTop="1">
      <c r="A3" s="277"/>
      <c r="B3" s="204"/>
      <c r="C3" s="205"/>
      <c r="D3" s="287" t="s">
        <v>1018</v>
      </c>
      <c r="E3" s="288"/>
      <c r="F3" s="289"/>
      <c r="G3" s="272"/>
      <c r="H3" s="273" t="s">
        <v>1019</v>
      </c>
      <c r="I3" s="274"/>
      <c r="J3" s="274"/>
      <c r="K3" s="270"/>
    </row>
    <row r="4" spans="1:11" ht="13.5" customHeight="1">
      <c r="A4" s="278"/>
      <c r="B4" s="209"/>
      <c r="C4" s="210"/>
      <c r="D4" s="290"/>
      <c r="E4" s="291"/>
      <c r="F4" s="292"/>
      <c r="G4" s="272"/>
      <c r="H4" s="275"/>
      <c r="I4" s="272"/>
      <c r="J4" s="272"/>
      <c r="K4" s="271"/>
    </row>
    <row r="5" spans="1:11">
      <c r="A5" s="279" t="s">
        <v>947</v>
      </c>
      <c r="B5" s="279" t="s">
        <v>681</v>
      </c>
      <c r="C5" s="279" t="s">
        <v>682</v>
      </c>
      <c r="D5" s="280" t="s">
        <v>916</v>
      </c>
      <c r="E5" s="280" t="s">
        <v>918</v>
      </c>
      <c r="F5" s="280" t="s">
        <v>920</v>
      </c>
      <c r="G5" s="276"/>
      <c r="H5" s="280" t="s">
        <v>1022</v>
      </c>
      <c r="I5" s="280" t="s">
        <v>921</v>
      </c>
      <c r="J5" s="280" t="s">
        <v>1020</v>
      </c>
      <c r="K5" s="281" t="s">
        <v>1021</v>
      </c>
    </row>
    <row r="6" spans="1:11">
      <c r="A6" s="213" t="s">
        <v>952</v>
      </c>
      <c r="B6" s="212" t="s">
        <v>805</v>
      </c>
      <c r="C6" s="212" t="s">
        <v>806</v>
      </c>
      <c r="D6" s="282"/>
      <c r="E6" s="282"/>
      <c r="F6" s="282"/>
      <c r="G6" s="282"/>
      <c r="H6" s="282">
        <v>-61936</v>
      </c>
      <c r="I6" s="282">
        <v>-22171.51</v>
      </c>
      <c r="J6" s="282">
        <f>+I6-H6</f>
        <v>39764.490000000005</v>
      </c>
      <c r="K6" s="212" t="s">
        <v>1023</v>
      </c>
    </row>
    <row r="7" spans="1:11">
      <c r="A7" s="213"/>
      <c r="B7" s="212" t="s">
        <v>727</v>
      </c>
      <c r="C7" s="212" t="s">
        <v>728</v>
      </c>
      <c r="D7" s="282">
        <v>20962.09</v>
      </c>
      <c r="E7" s="282">
        <v>18454</v>
      </c>
      <c r="F7" s="282">
        <v>7527</v>
      </c>
      <c r="G7" s="282"/>
      <c r="H7" s="282">
        <v>19500</v>
      </c>
      <c r="I7" s="282">
        <v>20000</v>
      </c>
      <c r="J7" s="282">
        <f t="shared" ref="J7:J72" si="0">+I7-H7</f>
        <v>500</v>
      </c>
      <c r="K7" s="212"/>
    </row>
    <row r="8" spans="1:11">
      <c r="A8" s="213"/>
      <c r="B8" s="212" t="s">
        <v>775</v>
      </c>
      <c r="C8" s="212" t="s">
        <v>776</v>
      </c>
      <c r="D8" s="282">
        <v>1654.12</v>
      </c>
      <c r="E8" s="282">
        <v>2944.14</v>
      </c>
      <c r="F8" s="282">
        <v>3240.75</v>
      </c>
      <c r="G8" s="282"/>
      <c r="H8" s="282">
        <v>0</v>
      </c>
      <c r="I8" s="282"/>
      <c r="J8" s="282">
        <f t="shared" si="0"/>
        <v>0</v>
      </c>
      <c r="K8" s="212"/>
    </row>
    <row r="9" spans="1:11">
      <c r="A9" s="213"/>
      <c r="B9" s="212" t="s">
        <v>505</v>
      </c>
      <c r="C9" s="212" t="s">
        <v>729</v>
      </c>
      <c r="D9" s="282">
        <v>11456.56</v>
      </c>
      <c r="E9" s="282"/>
      <c r="F9" s="282">
        <v>38253.199999999997</v>
      </c>
      <c r="G9" s="282"/>
      <c r="H9" s="282">
        <v>0</v>
      </c>
      <c r="I9" s="282"/>
      <c r="J9" s="282">
        <f t="shared" si="0"/>
        <v>0</v>
      </c>
      <c r="K9" s="212"/>
    </row>
    <row r="10" spans="1:11">
      <c r="A10" s="213"/>
      <c r="B10" s="212" t="s">
        <v>687</v>
      </c>
      <c r="C10" s="212" t="s">
        <v>688</v>
      </c>
      <c r="D10" s="282">
        <v>183.06</v>
      </c>
      <c r="E10" s="282">
        <v>179.43</v>
      </c>
      <c r="F10" s="282">
        <v>0</v>
      </c>
      <c r="G10" s="282"/>
      <c r="H10" s="282">
        <v>250</v>
      </c>
      <c r="I10" s="282">
        <v>250</v>
      </c>
      <c r="J10" s="282">
        <f t="shared" si="0"/>
        <v>0</v>
      </c>
      <c r="K10" s="212"/>
    </row>
    <row r="11" spans="1:11">
      <c r="A11" s="213"/>
      <c r="B11" s="212" t="s">
        <v>716</v>
      </c>
      <c r="C11" s="212" t="s">
        <v>717</v>
      </c>
      <c r="D11" s="282">
        <v>870.84</v>
      </c>
      <c r="E11" s="282"/>
      <c r="F11" s="282"/>
      <c r="G11" s="282"/>
      <c r="H11" s="282"/>
      <c r="I11" s="282"/>
      <c r="J11" s="282">
        <f t="shared" si="0"/>
        <v>0</v>
      </c>
      <c r="K11" s="212"/>
    </row>
    <row r="12" spans="1:11">
      <c r="A12" s="213"/>
      <c r="B12" s="212" t="s">
        <v>689</v>
      </c>
      <c r="C12" s="212" t="s">
        <v>690</v>
      </c>
      <c r="D12" s="282">
        <v>31076.68</v>
      </c>
      <c r="E12" s="282">
        <v>22333.64</v>
      </c>
      <c r="F12" s="282">
        <v>6061.78</v>
      </c>
      <c r="G12" s="282"/>
      <c r="H12" s="282">
        <v>36900</v>
      </c>
      <c r="I12" s="282">
        <v>36900</v>
      </c>
      <c r="J12" s="282">
        <f t="shared" si="0"/>
        <v>0</v>
      </c>
      <c r="K12" s="212"/>
    </row>
    <row r="13" spans="1:11">
      <c r="A13" s="213"/>
      <c r="B13" s="212" t="s">
        <v>777</v>
      </c>
      <c r="C13" s="212" t="s">
        <v>778</v>
      </c>
      <c r="D13" s="282">
        <v>17.739999999999998</v>
      </c>
      <c r="E13" s="282">
        <v>5653.94</v>
      </c>
      <c r="F13" s="282"/>
      <c r="G13" s="282"/>
      <c r="H13" s="282"/>
      <c r="I13" s="282"/>
      <c r="J13" s="282">
        <f t="shared" si="0"/>
        <v>0</v>
      </c>
      <c r="K13" s="212"/>
    </row>
    <row r="14" spans="1:11">
      <c r="A14" s="213"/>
      <c r="B14" s="212" t="s">
        <v>819</v>
      </c>
      <c r="C14" s="212" t="s">
        <v>820</v>
      </c>
      <c r="D14" s="282">
        <v>675</v>
      </c>
      <c r="E14" s="282"/>
      <c r="F14" s="282"/>
      <c r="G14" s="282"/>
      <c r="H14" s="282"/>
      <c r="I14" s="282"/>
      <c r="J14" s="282">
        <f t="shared" si="0"/>
        <v>0</v>
      </c>
      <c r="K14" s="212"/>
    </row>
    <row r="15" spans="1:11">
      <c r="A15" s="213"/>
      <c r="B15" s="212" t="s">
        <v>691</v>
      </c>
      <c r="C15" s="212" t="s">
        <v>692</v>
      </c>
      <c r="D15" s="282">
        <v>37976.380000000005</v>
      </c>
      <c r="E15" s="282">
        <v>111924.34</v>
      </c>
      <c r="F15" s="282">
        <v>34892.5</v>
      </c>
      <c r="G15" s="282"/>
      <c r="H15" s="282">
        <v>220000</v>
      </c>
      <c r="I15" s="282">
        <v>170000</v>
      </c>
      <c r="J15" s="282">
        <f t="shared" si="0"/>
        <v>-50000</v>
      </c>
      <c r="K15" s="212" t="s">
        <v>730</v>
      </c>
    </row>
    <row r="16" spans="1:11">
      <c r="A16" s="213"/>
      <c r="B16" s="212" t="s">
        <v>694</v>
      </c>
      <c r="C16" s="212" t="s">
        <v>695</v>
      </c>
      <c r="D16" s="282">
        <v>10243.300000000001</v>
      </c>
      <c r="E16" s="282">
        <v>14289.93</v>
      </c>
      <c r="F16" s="282">
        <v>3261.16</v>
      </c>
      <c r="G16" s="282"/>
      <c r="H16" s="282">
        <v>35500</v>
      </c>
      <c r="I16" s="282">
        <v>35100</v>
      </c>
      <c r="J16" s="282">
        <f t="shared" si="0"/>
        <v>-400</v>
      </c>
      <c r="K16" s="212"/>
    </row>
    <row r="17" spans="1:11">
      <c r="A17" s="213"/>
      <c r="B17" s="212" t="s">
        <v>731</v>
      </c>
      <c r="C17" s="212" t="s">
        <v>732</v>
      </c>
      <c r="D17" s="282">
        <v>263.76</v>
      </c>
      <c r="E17" s="282">
        <v>113.16</v>
      </c>
      <c r="F17" s="282"/>
      <c r="G17" s="282"/>
      <c r="H17" s="282"/>
      <c r="I17" s="282"/>
      <c r="J17" s="282">
        <f t="shared" si="0"/>
        <v>0</v>
      </c>
      <c r="K17" s="212"/>
    </row>
    <row r="18" spans="1:11">
      <c r="A18" s="213"/>
      <c r="B18" s="212" t="s">
        <v>700</v>
      </c>
      <c r="C18" s="212" t="s">
        <v>701</v>
      </c>
      <c r="D18" s="282">
        <v>1430.88</v>
      </c>
      <c r="E18" s="282">
        <v>1857.6</v>
      </c>
      <c r="F18" s="282">
        <v>362.98</v>
      </c>
      <c r="G18" s="282"/>
      <c r="H18" s="282">
        <v>2000</v>
      </c>
      <c r="I18" s="282">
        <v>2200</v>
      </c>
      <c r="J18" s="282">
        <f t="shared" si="0"/>
        <v>200</v>
      </c>
      <c r="K18" s="212"/>
    </row>
    <row r="19" spans="1:11">
      <c r="A19" s="213"/>
      <c r="B19" s="212" t="s">
        <v>702</v>
      </c>
      <c r="C19" s="212" t="s">
        <v>703</v>
      </c>
      <c r="D19" s="282">
        <v>1665</v>
      </c>
      <c r="E19" s="282">
        <v>5504.08</v>
      </c>
      <c r="F19" s="282">
        <v>748</v>
      </c>
      <c r="G19" s="282"/>
      <c r="H19" s="282">
        <v>3750</v>
      </c>
      <c r="I19" s="282">
        <v>1800</v>
      </c>
      <c r="J19" s="282">
        <f t="shared" si="0"/>
        <v>-1950</v>
      </c>
      <c r="K19" s="212"/>
    </row>
    <row r="20" spans="1:11">
      <c r="A20" s="213"/>
      <c r="B20" s="212" t="s">
        <v>825</v>
      </c>
      <c r="C20" s="212" t="s">
        <v>826</v>
      </c>
      <c r="D20" s="282">
        <v>894677.16</v>
      </c>
      <c r="E20" s="282">
        <v>1021553.87</v>
      </c>
      <c r="F20" s="282">
        <v>44188</v>
      </c>
      <c r="G20" s="282"/>
      <c r="H20" s="282">
        <v>1325000</v>
      </c>
      <c r="I20" s="282">
        <v>1325000</v>
      </c>
      <c r="J20" s="282">
        <f t="shared" si="0"/>
        <v>0</v>
      </c>
      <c r="K20" s="212"/>
    </row>
    <row r="21" spans="1:11">
      <c r="A21" s="213"/>
      <c r="B21" s="212" t="s">
        <v>827</v>
      </c>
      <c r="C21" s="212" t="s">
        <v>828</v>
      </c>
      <c r="D21" s="282">
        <v>191739</v>
      </c>
      <c r="E21" s="282">
        <v>186078</v>
      </c>
      <c r="F21" s="282">
        <v>62013</v>
      </c>
      <c r="G21" s="282"/>
      <c r="H21" s="282">
        <v>190000</v>
      </c>
      <c r="I21" s="282">
        <v>190000</v>
      </c>
      <c r="J21" s="282">
        <f t="shared" si="0"/>
        <v>0</v>
      </c>
      <c r="K21" s="212"/>
    </row>
    <row r="22" spans="1:11">
      <c r="A22" s="213"/>
      <c r="B22" s="212" t="s">
        <v>781</v>
      </c>
      <c r="C22" s="212" t="s">
        <v>782</v>
      </c>
      <c r="D22" s="282">
        <v>3755.37</v>
      </c>
      <c r="E22" s="282">
        <v>2353.4899999999998</v>
      </c>
      <c r="F22" s="282">
        <v>359.4</v>
      </c>
      <c r="G22" s="282"/>
      <c r="H22" s="282">
        <v>7000</v>
      </c>
      <c r="I22" s="282">
        <v>7500</v>
      </c>
      <c r="J22" s="282">
        <f t="shared" si="0"/>
        <v>500</v>
      </c>
      <c r="K22" s="212"/>
    </row>
    <row r="23" spans="1:11">
      <c r="A23" s="213"/>
      <c r="B23" s="212" t="s">
        <v>808</v>
      </c>
      <c r="C23" s="212" t="s">
        <v>809</v>
      </c>
      <c r="D23" s="282">
        <v>0</v>
      </c>
      <c r="E23" s="282"/>
      <c r="F23" s="282"/>
      <c r="G23" s="282"/>
      <c r="H23" s="282"/>
      <c r="I23" s="282"/>
      <c r="J23" s="282">
        <f t="shared" si="0"/>
        <v>0</v>
      </c>
      <c r="K23" s="212"/>
    </row>
    <row r="24" spans="1:11">
      <c r="A24" s="213"/>
      <c r="B24" s="212" t="s">
        <v>810</v>
      </c>
      <c r="C24" s="212" t="s">
        <v>811</v>
      </c>
      <c r="D24" s="282">
        <v>0</v>
      </c>
      <c r="E24" s="282"/>
      <c r="F24" s="282"/>
      <c r="G24" s="282"/>
      <c r="H24" s="282"/>
      <c r="I24" s="282"/>
      <c r="J24" s="282">
        <f t="shared" si="0"/>
        <v>0</v>
      </c>
      <c r="K24" s="212"/>
    </row>
    <row r="25" spans="1:11">
      <c r="A25" s="213"/>
      <c r="B25" s="212" t="s">
        <v>704</v>
      </c>
      <c r="C25" s="212" t="s">
        <v>705</v>
      </c>
      <c r="D25" s="282">
        <v>42891.360000000001</v>
      </c>
      <c r="E25" s="282">
        <v>41553.61</v>
      </c>
      <c r="F25" s="282">
        <v>40306.11</v>
      </c>
      <c r="G25" s="282"/>
      <c r="H25" s="282">
        <v>141250</v>
      </c>
      <c r="I25" s="282">
        <v>145000</v>
      </c>
      <c r="J25" s="282">
        <f t="shared" si="0"/>
        <v>3750</v>
      </c>
      <c r="K25" s="212"/>
    </row>
    <row r="26" spans="1:11">
      <c r="A26" s="213"/>
      <c r="B26" s="212" t="s">
        <v>733</v>
      </c>
      <c r="C26" s="212" t="s">
        <v>734</v>
      </c>
      <c r="D26" s="282">
        <v>20017.16</v>
      </c>
      <c r="E26" s="282">
        <v>26366.67</v>
      </c>
      <c r="F26" s="282"/>
      <c r="G26" s="282"/>
      <c r="H26" s="282"/>
      <c r="I26" s="282"/>
      <c r="J26" s="282">
        <f t="shared" si="0"/>
        <v>0</v>
      </c>
      <c r="K26" s="212"/>
    </row>
    <row r="27" spans="1:11">
      <c r="A27" s="213"/>
      <c r="B27" s="212" t="s">
        <v>794</v>
      </c>
      <c r="C27" s="212" t="s">
        <v>795</v>
      </c>
      <c r="D27" s="282"/>
      <c r="E27" s="282"/>
      <c r="F27" s="282">
        <v>1014.04</v>
      </c>
      <c r="G27" s="282"/>
      <c r="H27" s="282">
        <v>0</v>
      </c>
      <c r="I27" s="282"/>
      <c r="J27" s="282">
        <f t="shared" si="0"/>
        <v>0</v>
      </c>
      <c r="K27" s="212"/>
    </row>
    <row r="28" spans="1:11">
      <c r="A28" s="213"/>
      <c r="B28" s="212" t="s">
        <v>796</v>
      </c>
      <c r="C28" s="212" t="s">
        <v>797</v>
      </c>
      <c r="D28" s="282"/>
      <c r="E28" s="282"/>
      <c r="F28" s="282">
        <v>1320.54</v>
      </c>
      <c r="G28" s="282"/>
      <c r="H28" s="282">
        <v>0</v>
      </c>
      <c r="I28" s="282"/>
      <c r="J28" s="282">
        <f t="shared" si="0"/>
        <v>0</v>
      </c>
      <c r="K28" s="212"/>
    </row>
    <row r="29" spans="1:11">
      <c r="A29" s="213"/>
      <c r="B29" s="212" t="s">
        <v>737</v>
      </c>
      <c r="C29" s="212" t="s">
        <v>738</v>
      </c>
      <c r="D29" s="282"/>
      <c r="E29" s="282">
        <v>96</v>
      </c>
      <c r="F29" s="282">
        <v>1266</v>
      </c>
      <c r="G29" s="282"/>
      <c r="H29" s="282">
        <v>0</v>
      </c>
      <c r="I29" s="282">
        <v>100</v>
      </c>
      <c r="J29" s="282">
        <f t="shared" si="0"/>
        <v>100</v>
      </c>
      <c r="K29" s="212"/>
    </row>
    <row r="30" spans="1:11">
      <c r="A30" s="213"/>
      <c r="B30" s="212" t="s">
        <v>829</v>
      </c>
      <c r="C30" s="212" t="s">
        <v>830</v>
      </c>
      <c r="D30" s="282">
        <v>86941.14</v>
      </c>
      <c r="E30" s="282">
        <v>111650.27</v>
      </c>
      <c r="F30" s="282">
        <v>350</v>
      </c>
      <c r="G30" s="282"/>
      <c r="H30" s="282">
        <v>92000</v>
      </c>
      <c r="I30" s="282">
        <v>95000</v>
      </c>
      <c r="J30" s="282">
        <f t="shared" si="0"/>
        <v>3000</v>
      </c>
      <c r="K30" s="212"/>
    </row>
    <row r="31" spans="1:11">
      <c r="A31" s="213"/>
      <c r="B31" s="212" t="s">
        <v>739</v>
      </c>
      <c r="C31" s="212" t="s">
        <v>740</v>
      </c>
      <c r="D31" s="282">
        <v>8900</v>
      </c>
      <c r="E31" s="282">
        <v>0</v>
      </c>
      <c r="F31" s="282"/>
      <c r="G31" s="282"/>
      <c r="H31" s="282"/>
      <c r="I31" s="282"/>
      <c r="J31" s="282">
        <f t="shared" si="0"/>
        <v>0</v>
      </c>
      <c r="K31" s="212"/>
    </row>
    <row r="32" spans="1:11">
      <c r="A32" s="213"/>
      <c r="B32" s="212" t="s">
        <v>822</v>
      </c>
      <c r="C32" s="212" t="s">
        <v>823</v>
      </c>
      <c r="D32" s="282">
        <v>0</v>
      </c>
      <c r="E32" s="282">
        <v>0</v>
      </c>
      <c r="F32" s="282"/>
      <c r="G32" s="282"/>
      <c r="H32" s="282"/>
      <c r="I32" s="282"/>
      <c r="J32" s="282">
        <f t="shared" si="0"/>
        <v>0</v>
      </c>
      <c r="K32" s="212"/>
    </row>
    <row r="33" spans="1:11">
      <c r="A33" s="213"/>
      <c r="B33" s="212" t="s">
        <v>741</v>
      </c>
      <c r="C33" s="212" t="s">
        <v>742</v>
      </c>
      <c r="D33" s="282">
        <v>3500</v>
      </c>
      <c r="E33" s="282">
        <v>385948.61</v>
      </c>
      <c r="F33" s="282"/>
      <c r="G33" s="282"/>
      <c r="H33" s="282"/>
      <c r="I33" s="282"/>
      <c r="J33" s="282">
        <f t="shared" si="0"/>
        <v>0</v>
      </c>
      <c r="K33" s="212"/>
    </row>
    <row r="34" spans="1:11">
      <c r="A34" s="213"/>
      <c r="B34" s="212" t="s">
        <v>743</v>
      </c>
      <c r="C34" s="212" t="s">
        <v>744</v>
      </c>
      <c r="D34" s="282">
        <v>230</v>
      </c>
      <c r="E34" s="282"/>
      <c r="F34" s="282"/>
      <c r="G34" s="282"/>
      <c r="H34" s="282"/>
      <c r="I34" s="282"/>
      <c r="J34" s="282">
        <f t="shared" si="0"/>
        <v>0</v>
      </c>
      <c r="K34" s="212"/>
    </row>
    <row r="35" spans="1:11">
      <c r="A35" s="213"/>
      <c r="B35" s="212" t="s">
        <v>745</v>
      </c>
      <c r="C35" s="212" t="s">
        <v>746</v>
      </c>
      <c r="D35" s="282">
        <v>348.52</v>
      </c>
      <c r="E35" s="282">
        <v>310.61</v>
      </c>
      <c r="F35" s="282">
        <v>0</v>
      </c>
      <c r="G35" s="282"/>
      <c r="H35" s="282">
        <v>200</v>
      </c>
      <c r="I35" s="282">
        <v>200</v>
      </c>
      <c r="J35" s="282">
        <f t="shared" si="0"/>
        <v>0</v>
      </c>
      <c r="K35" s="212"/>
    </row>
    <row r="36" spans="1:11">
      <c r="A36" s="213"/>
      <c r="B36" s="212" t="s">
        <v>747</v>
      </c>
      <c r="C36" s="212" t="s">
        <v>748</v>
      </c>
      <c r="D36" s="282">
        <v>167916.89</v>
      </c>
      <c r="E36" s="282">
        <v>172360.32000000001</v>
      </c>
      <c r="F36" s="282">
        <v>64246.59</v>
      </c>
      <c r="G36" s="282"/>
      <c r="H36" s="282">
        <v>185000</v>
      </c>
      <c r="I36" s="282">
        <v>185000</v>
      </c>
      <c r="J36" s="282">
        <f t="shared" si="0"/>
        <v>0</v>
      </c>
      <c r="K36" s="212"/>
    </row>
    <row r="37" spans="1:11">
      <c r="A37" s="213"/>
      <c r="B37" s="212" t="s">
        <v>749</v>
      </c>
      <c r="C37" s="212" t="s">
        <v>750</v>
      </c>
      <c r="D37" s="282">
        <v>19674.13</v>
      </c>
      <c r="E37" s="282">
        <v>20079.13</v>
      </c>
      <c r="F37" s="282">
        <v>7152.94</v>
      </c>
      <c r="G37" s="282"/>
      <c r="H37" s="282">
        <v>21900</v>
      </c>
      <c r="I37" s="282">
        <v>21900</v>
      </c>
      <c r="J37" s="282">
        <f t="shared" si="0"/>
        <v>0</v>
      </c>
      <c r="K37" s="212"/>
    </row>
    <row r="38" spans="1:11">
      <c r="A38" s="213"/>
      <c r="B38" s="212" t="s">
        <v>751</v>
      </c>
      <c r="C38" s="212" t="s">
        <v>752</v>
      </c>
      <c r="D38" s="282">
        <v>6395.05</v>
      </c>
      <c r="E38" s="282">
        <v>4287.3</v>
      </c>
      <c r="F38" s="282">
        <v>1797.5</v>
      </c>
      <c r="G38" s="282"/>
      <c r="H38" s="282">
        <v>0</v>
      </c>
      <c r="I38" s="282"/>
      <c r="J38" s="282">
        <f t="shared" si="0"/>
        <v>0</v>
      </c>
      <c r="K38" s="212"/>
    </row>
    <row r="39" spans="1:11">
      <c r="A39" s="213"/>
      <c r="B39" s="212" t="s">
        <v>753</v>
      </c>
      <c r="C39" s="212" t="s">
        <v>754</v>
      </c>
      <c r="D39" s="282">
        <v>-51.25</v>
      </c>
      <c r="E39" s="282">
        <v>0</v>
      </c>
      <c r="F39" s="282"/>
      <c r="G39" s="282"/>
      <c r="H39" s="282"/>
      <c r="I39" s="282"/>
      <c r="J39" s="282">
        <f t="shared" si="0"/>
        <v>0</v>
      </c>
      <c r="K39" s="212"/>
    </row>
    <row r="40" spans="1:11">
      <c r="A40" s="213"/>
      <c r="B40" s="212" t="s">
        <v>722</v>
      </c>
      <c r="C40" s="212" t="s">
        <v>723</v>
      </c>
      <c r="D40" s="282">
        <v>242.24</v>
      </c>
      <c r="E40" s="282">
        <v>0</v>
      </c>
      <c r="F40" s="282">
        <v>213.76</v>
      </c>
      <c r="G40" s="282"/>
      <c r="H40" s="282">
        <v>2000</v>
      </c>
      <c r="I40" s="282">
        <v>3000</v>
      </c>
      <c r="J40" s="282">
        <f t="shared" si="0"/>
        <v>1000</v>
      </c>
      <c r="K40" s="212"/>
    </row>
    <row r="41" spans="1:11">
      <c r="A41" s="213"/>
      <c r="B41" s="212" t="s">
        <v>815</v>
      </c>
      <c r="C41" s="212" t="s">
        <v>816</v>
      </c>
      <c r="D41" s="282">
        <v>0</v>
      </c>
      <c r="E41" s="282">
        <v>0</v>
      </c>
      <c r="F41" s="282">
        <v>-1</v>
      </c>
      <c r="G41" s="282"/>
      <c r="H41" s="282">
        <v>0</v>
      </c>
      <c r="I41" s="282"/>
      <c r="J41" s="282">
        <f t="shared" si="0"/>
        <v>0</v>
      </c>
      <c r="K41" s="212"/>
    </row>
    <row r="42" spans="1:11">
      <c r="A42" s="213"/>
      <c r="B42" s="212" t="s">
        <v>755</v>
      </c>
      <c r="C42" s="212" t="s">
        <v>756</v>
      </c>
      <c r="D42" s="282">
        <v>34777.85</v>
      </c>
      <c r="E42" s="282">
        <v>37050.07</v>
      </c>
      <c r="F42" s="282">
        <v>0</v>
      </c>
      <c r="G42" s="282"/>
      <c r="H42" s="282">
        <v>35000</v>
      </c>
      <c r="I42" s="282">
        <v>35000</v>
      </c>
      <c r="J42" s="282">
        <f t="shared" si="0"/>
        <v>0</v>
      </c>
      <c r="K42" s="212"/>
    </row>
    <row r="43" spans="1:11">
      <c r="A43" s="213"/>
      <c r="B43" s="212" t="s">
        <v>757</v>
      </c>
      <c r="C43" s="212" t="s">
        <v>758</v>
      </c>
      <c r="D43" s="282">
        <v>17469.650000000001</v>
      </c>
      <c r="E43" s="282">
        <v>21417.329999999998</v>
      </c>
      <c r="F43" s="282">
        <v>10241.69</v>
      </c>
      <c r="G43" s="282"/>
      <c r="H43" s="282">
        <v>31900</v>
      </c>
      <c r="I43" s="282">
        <v>31900</v>
      </c>
      <c r="J43" s="282">
        <f t="shared" si="0"/>
        <v>0</v>
      </c>
      <c r="K43" s="212"/>
    </row>
    <row r="44" spans="1:11">
      <c r="A44" s="213"/>
      <c r="B44" s="212" t="s">
        <v>759</v>
      </c>
      <c r="C44" s="212" t="s">
        <v>760</v>
      </c>
      <c r="D44" s="282">
        <v>2276.7199999999998</v>
      </c>
      <c r="E44" s="282">
        <v>4420</v>
      </c>
      <c r="F44" s="282">
        <v>332.51</v>
      </c>
      <c r="G44" s="282"/>
      <c r="H44" s="282">
        <v>0</v>
      </c>
      <c r="I44" s="282"/>
      <c r="J44" s="282">
        <f t="shared" si="0"/>
        <v>0</v>
      </c>
      <c r="K44" s="212"/>
    </row>
    <row r="45" spans="1:11">
      <c r="A45" s="213"/>
      <c r="B45" s="212" t="s">
        <v>761</v>
      </c>
      <c r="C45" s="212" t="s">
        <v>762</v>
      </c>
      <c r="D45" s="282">
        <v>-63464.840000000004</v>
      </c>
      <c r="E45" s="282">
        <v>-77442.429999999993</v>
      </c>
      <c r="F45" s="282"/>
      <c r="G45" s="282"/>
      <c r="H45" s="282"/>
      <c r="I45" s="282"/>
      <c r="J45" s="282">
        <f t="shared" si="0"/>
        <v>0</v>
      </c>
      <c r="K45" s="212"/>
    </row>
    <row r="46" spans="1:11">
      <c r="A46" s="213"/>
      <c r="B46" s="212" t="s">
        <v>707</v>
      </c>
      <c r="C46" s="212" t="s">
        <v>708</v>
      </c>
      <c r="D46" s="282">
        <v>2913</v>
      </c>
      <c r="E46" s="282"/>
      <c r="F46" s="282">
        <v>6492.97</v>
      </c>
      <c r="G46" s="282"/>
      <c r="H46" s="282">
        <v>5000</v>
      </c>
      <c r="I46" s="282">
        <v>5000</v>
      </c>
      <c r="J46" s="282">
        <f t="shared" si="0"/>
        <v>0</v>
      </c>
      <c r="K46" s="212"/>
    </row>
    <row r="47" spans="1:11">
      <c r="A47" s="213"/>
      <c r="B47" s="212" t="s">
        <v>798</v>
      </c>
      <c r="C47" s="212" t="s">
        <v>799</v>
      </c>
      <c r="D47" s="282">
        <v>8061.46</v>
      </c>
      <c r="E47" s="282"/>
      <c r="F47" s="282"/>
      <c r="G47" s="282"/>
      <c r="H47" s="282"/>
      <c r="I47" s="282"/>
      <c r="J47" s="282">
        <f t="shared" si="0"/>
        <v>0</v>
      </c>
      <c r="K47" s="212"/>
    </row>
    <row r="48" spans="1:11">
      <c r="A48" s="213"/>
      <c r="B48" s="212" t="s">
        <v>763</v>
      </c>
      <c r="C48" s="212" t="s">
        <v>764</v>
      </c>
      <c r="D48" s="282"/>
      <c r="E48" s="282">
        <v>0</v>
      </c>
      <c r="F48" s="282"/>
      <c r="G48" s="282"/>
      <c r="H48" s="282"/>
      <c r="I48" s="282"/>
      <c r="J48" s="282">
        <f t="shared" si="0"/>
        <v>0</v>
      </c>
      <c r="K48" s="212"/>
    </row>
    <row r="49" spans="1:11">
      <c r="A49" s="213"/>
      <c r="B49" s="212" t="s">
        <v>765</v>
      </c>
      <c r="C49" s="212" t="s">
        <v>764</v>
      </c>
      <c r="D49" s="282"/>
      <c r="E49" s="282">
        <v>11125.03</v>
      </c>
      <c r="F49" s="282"/>
      <c r="G49" s="282"/>
      <c r="H49" s="282"/>
      <c r="I49" s="282"/>
      <c r="J49" s="282">
        <f t="shared" si="0"/>
        <v>0</v>
      </c>
      <c r="K49" s="212"/>
    </row>
    <row r="50" spans="1:11">
      <c r="A50" s="213"/>
      <c r="B50" s="212" t="s">
        <v>766</v>
      </c>
      <c r="C50" s="212" t="s">
        <v>767</v>
      </c>
      <c r="D50" s="282">
        <v>9571.99</v>
      </c>
      <c r="E50" s="282">
        <v>7511.73</v>
      </c>
      <c r="F50" s="282">
        <v>7555.8099999999995</v>
      </c>
      <c r="G50" s="282"/>
      <c r="H50" s="282">
        <v>0</v>
      </c>
      <c r="I50" s="282"/>
      <c r="J50" s="282">
        <f t="shared" si="0"/>
        <v>0</v>
      </c>
      <c r="K50" s="212"/>
    </row>
    <row r="51" spans="1:11">
      <c r="A51" s="213"/>
      <c r="B51" s="212" t="s">
        <v>768</v>
      </c>
      <c r="C51" s="212" t="s">
        <v>767</v>
      </c>
      <c r="D51" s="282">
        <v>0</v>
      </c>
      <c r="E51" s="282">
        <v>5442.94</v>
      </c>
      <c r="F51" s="282">
        <v>0</v>
      </c>
      <c r="G51" s="282"/>
      <c r="H51" s="282">
        <v>5000</v>
      </c>
      <c r="I51" s="282">
        <v>5000</v>
      </c>
      <c r="J51" s="282">
        <f t="shared" si="0"/>
        <v>0</v>
      </c>
      <c r="K51" s="212"/>
    </row>
    <row r="52" spans="1:11">
      <c r="A52" s="213"/>
      <c r="B52" s="212" t="s">
        <v>831</v>
      </c>
      <c r="C52" s="212" t="s">
        <v>832</v>
      </c>
      <c r="D52" s="282">
        <v>995000</v>
      </c>
      <c r="E52" s="282">
        <v>1055000</v>
      </c>
      <c r="F52" s="282">
        <v>0</v>
      </c>
      <c r="G52" s="282"/>
      <c r="H52" s="282">
        <v>1115000</v>
      </c>
      <c r="I52" s="282">
        <v>1185000</v>
      </c>
      <c r="J52" s="282">
        <f t="shared" si="0"/>
        <v>70000</v>
      </c>
      <c r="K52" s="212"/>
    </row>
    <row r="53" spans="1:11">
      <c r="A53" s="213"/>
      <c r="B53" s="212" t="s">
        <v>834</v>
      </c>
      <c r="C53" s="212" t="s">
        <v>835</v>
      </c>
      <c r="D53" s="282">
        <v>4736180.5</v>
      </c>
      <c r="E53" s="282">
        <v>4676381</v>
      </c>
      <c r="F53" s="282">
        <v>0</v>
      </c>
      <c r="G53" s="282"/>
      <c r="H53" s="282">
        <v>4612975.5</v>
      </c>
      <c r="I53" s="282">
        <v>4545964</v>
      </c>
      <c r="J53" s="282">
        <f t="shared" si="0"/>
        <v>-67011.5</v>
      </c>
      <c r="K53" s="212"/>
    </row>
    <row r="54" spans="1:11">
      <c r="A54" s="213"/>
      <c r="B54" s="212" t="s">
        <v>769</v>
      </c>
      <c r="C54" s="212" t="s">
        <v>770</v>
      </c>
      <c r="D54" s="282">
        <v>0</v>
      </c>
      <c r="E54" s="282">
        <v>0</v>
      </c>
      <c r="F54" s="282">
        <v>0</v>
      </c>
      <c r="G54" s="282"/>
      <c r="H54" s="282">
        <v>0</v>
      </c>
      <c r="I54" s="282"/>
      <c r="J54" s="282">
        <f t="shared" si="0"/>
        <v>0</v>
      </c>
      <c r="K54" s="212"/>
    </row>
    <row r="55" spans="1:11">
      <c r="A55" s="213"/>
      <c r="B55" s="212" t="s">
        <v>836</v>
      </c>
      <c r="C55" s="212" t="s">
        <v>837</v>
      </c>
      <c r="D55" s="282">
        <v>255000</v>
      </c>
      <c r="E55" s="282">
        <v>255000</v>
      </c>
      <c r="F55" s="282">
        <v>0</v>
      </c>
      <c r="G55" s="282"/>
      <c r="H55" s="282">
        <v>255000</v>
      </c>
      <c r="I55" s="282">
        <v>255000</v>
      </c>
      <c r="J55" s="282">
        <f t="shared" si="0"/>
        <v>0</v>
      </c>
      <c r="K55" s="212"/>
    </row>
    <row r="56" spans="1:11">
      <c r="A56" s="213"/>
      <c r="B56" s="212" t="s">
        <v>771</v>
      </c>
      <c r="C56" s="212" t="s">
        <v>772</v>
      </c>
      <c r="D56" s="282">
        <v>0</v>
      </c>
      <c r="E56" s="282">
        <v>0</v>
      </c>
      <c r="F56" s="282">
        <v>0</v>
      </c>
      <c r="G56" s="282"/>
      <c r="H56" s="282">
        <v>0</v>
      </c>
      <c r="I56" s="282"/>
      <c r="J56" s="282">
        <f t="shared" si="0"/>
        <v>0</v>
      </c>
      <c r="K56" s="212"/>
    </row>
    <row r="57" spans="1:11" s="110" customFormat="1">
      <c r="A57" s="213" t="s">
        <v>1048</v>
      </c>
      <c r="B57" s="213"/>
      <c r="C57" s="213"/>
      <c r="D57" s="283">
        <v>7563438.5099999998</v>
      </c>
      <c r="E57" s="283">
        <v>8151797.8099999987</v>
      </c>
      <c r="F57" s="283">
        <v>343197.23000000004</v>
      </c>
      <c r="G57" s="283"/>
      <c r="H57" s="283">
        <f>SUM(H6:H56)</f>
        <v>8280189.5</v>
      </c>
      <c r="I57" s="283">
        <f>SUM(I6:I56)</f>
        <v>8279642.4900000002</v>
      </c>
      <c r="J57" s="283">
        <f t="shared" si="0"/>
        <v>-547.00999999977648</v>
      </c>
      <c r="K57" s="213"/>
    </row>
    <row r="58" spans="1:11" s="110" customFormat="1">
      <c r="A58" s="213"/>
      <c r="B58" s="213"/>
      <c r="C58" s="213"/>
      <c r="D58" s="283"/>
      <c r="E58" s="283"/>
      <c r="F58" s="283"/>
      <c r="G58" s="283"/>
      <c r="H58" s="283"/>
      <c r="I58" s="283"/>
      <c r="J58" s="283"/>
      <c r="K58" s="213"/>
    </row>
    <row r="59" spans="1:11">
      <c r="A59" s="213" t="s">
        <v>950</v>
      </c>
      <c r="B59" s="212" t="s">
        <v>505</v>
      </c>
      <c r="C59" s="212" t="s">
        <v>729</v>
      </c>
      <c r="D59" s="282">
        <v>0</v>
      </c>
      <c r="E59" s="282"/>
      <c r="F59" s="282"/>
      <c r="G59" s="282"/>
      <c r="H59" s="282"/>
      <c r="I59" s="282"/>
      <c r="J59" s="282">
        <f t="shared" si="0"/>
        <v>0</v>
      </c>
      <c r="K59" s="212"/>
    </row>
    <row r="60" spans="1:11">
      <c r="A60" s="213"/>
      <c r="B60" s="212" t="s">
        <v>689</v>
      </c>
      <c r="C60" s="212" t="s">
        <v>690</v>
      </c>
      <c r="D60" s="282">
        <v>0</v>
      </c>
      <c r="E60" s="282">
        <v>6.97</v>
      </c>
      <c r="F60" s="282"/>
      <c r="G60" s="282"/>
      <c r="H60" s="282"/>
      <c r="I60" s="282"/>
      <c r="J60" s="282">
        <f t="shared" si="0"/>
        <v>0</v>
      </c>
      <c r="K60" s="212"/>
    </row>
    <row r="61" spans="1:11">
      <c r="A61" s="213"/>
      <c r="B61" s="212" t="s">
        <v>908</v>
      </c>
      <c r="C61" s="212" t="s">
        <v>909</v>
      </c>
      <c r="D61" s="282">
        <v>2470.4</v>
      </c>
      <c r="E61" s="282">
        <v>2455.62</v>
      </c>
      <c r="F61" s="282">
        <v>613.91999999999996</v>
      </c>
      <c r="G61" s="282"/>
      <c r="H61" s="282">
        <v>4500</v>
      </c>
      <c r="I61" s="282">
        <v>3500</v>
      </c>
      <c r="J61" s="282">
        <f t="shared" si="0"/>
        <v>-1000</v>
      </c>
      <c r="K61" s="212"/>
    </row>
    <row r="62" spans="1:11">
      <c r="A62" s="213"/>
      <c r="B62" s="212" t="s">
        <v>691</v>
      </c>
      <c r="C62" s="212" t="s">
        <v>692</v>
      </c>
      <c r="D62" s="282">
        <v>81011.58</v>
      </c>
      <c r="E62" s="282">
        <v>127816.19</v>
      </c>
      <c r="F62" s="282">
        <v>18082.5</v>
      </c>
      <c r="G62" s="282"/>
      <c r="H62" s="282">
        <v>250000</v>
      </c>
      <c r="I62" s="282">
        <v>180000</v>
      </c>
      <c r="J62" s="282">
        <f t="shared" si="0"/>
        <v>-70000</v>
      </c>
      <c r="K62" s="212"/>
    </row>
    <row r="63" spans="1:11">
      <c r="A63" s="213"/>
      <c r="B63" s="212" t="s">
        <v>694</v>
      </c>
      <c r="C63" s="212" t="s">
        <v>695</v>
      </c>
      <c r="D63" s="282">
        <v>31295.11</v>
      </c>
      <c r="E63" s="282">
        <v>51742.73</v>
      </c>
      <c r="F63" s="282">
        <v>9135.06</v>
      </c>
      <c r="G63" s="282"/>
      <c r="H63" s="282">
        <v>55000</v>
      </c>
      <c r="I63" s="282">
        <v>50000</v>
      </c>
      <c r="J63" s="282">
        <f t="shared" si="0"/>
        <v>-5000</v>
      </c>
      <c r="K63" s="212"/>
    </row>
    <row r="64" spans="1:11">
      <c r="A64" s="213"/>
      <c r="B64" s="212" t="s">
        <v>702</v>
      </c>
      <c r="C64" s="212" t="s">
        <v>703</v>
      </c>
      <c r="D64" s="282">
        <v>163367</v>
      </c>
      <c r="E64" s="282">
        <v>145417</v>
      </c>
      <c r="F64" s="282">
        <v>114271.5</v>
      </c>
      <c r="G64" s="282"/>
      <c r="H64" s="282">
        <v>160000</v>
      </c>
      <c r="I64" s="282">
        <v>160000</v>
      </c>
      <c r="J64" s="282">
        <f t="shared" si="0"/>
        <v>0</v>
      </c>
      <c r="K64" s="212"/>
    </row>
    <row r="65" spans="1:11">
      <c r="A65" s="213"/>
      <c r="B65" s="212" t="s">
        <v>704</v>
      </c>
      <c r="C65" s="212" t="s">
        <v>705</v>
      </c>
      <c r="D65" s="282">
        <v>40.75</v>
      </c>
      <c r="E65" s="282">
        <v>0</v>
      </c>
      <c r="F65" s="282">
        <v>17500</v>
      </c>
      <c r="G65" s="282"/>
      <c r="H65" s="282">
        <v>45000</v>
      </c>
      <c r="I65" s="282">
        <v>40000</v>
      </c>
      <c r="J65" s="282">
        <f t="shared" si="0"/>
        <v>-5000</v>
      </c>
      <c r="K65" s="212"/>
    </row>
    <row r="66" spans="1:11">
      <c r="A66" s="213"/>
      <c r="B66" s="212" t="s">
        <v>911</v>
      </c>
      <c r="C66" s="212" t="s">
        <v>912</v>
      </c>
      <c r="D66" s="282">
        <v>0</v>
      </c>
      <c r="E66" s="282">
        <v>162785.65</v>
      </c>
      <c r="F66" s="282"/>
      <c r="G66" s="282"/>
      <c r="H66" s="282"/>
      <c r="I66" s="282">
        <v>250000</v>
      </c>
      <c r="J66" s="282">
        <f t="shared" si="0"/>
        <v>250000</v>
      </c>
      <c r="K66" s="212" t="s">
        <v>1056</v>
      </c>
    </row>
    <row r="67" spans="1:11" s="110" customFormat="1">
      <c r="A67" s="213" t="s">
        <v>1049</v>
      </c>
      <c r="B67" s="213"/>
      <c r="C67" s="213"/>
      <c r="D67" s="283">
        <v>278184.83999999997</v>
      </c>
      <c r="E67" s="283">
        <v>490224.16000000003</v>
      </c>
      <c r="F67" s="283">
        <v>159602.97999999998</v>
      </c>
      <c r="G67" s="283"/>
      <c r="H67" s="283">
        <f>SUM(H61:H66)</f>
        <v>514500</v>
      </c>
      <c r="I67" s="283">
        <f>SUM(I61:I66)</f>
        <v>683500</v>
      </c>
      <c r="J67" s="283">
        <f t="shared" si="0"/>
        <v>169000</v>
      </c>
      <c r="K67" s="213"/>
    </row>
    <row r="68" spans="1:11" s="110" customFormat="1">
      <c r="A68" s="213"/>
      <c r="B68" s="213"/>
      <c r="C68" s="213"/>
      <c r="D68" s="283"/>
      <c r="E68" s="283"/>
      <c r="F68" s="283"/>
      <c r="G68" s="283"/>
      <c r="H68" s="283"/>
      <c r="I68" s="283"/>
      <c r="J68" s="283"/>
      <c r="K68" s="213"/>
    </row>
    <row r="69" spans="1:11">
      <c r="A69" s="213" t="s">
        <v>949</v>
      </c>
      <c r="B69" s="212" t="s">
        <v>775</v>
      </c>
      <c r="C69" s="212" t="s">
        <v>776</v>
      </c>
      <c r="D69" s="282">
        <v>0</v>
      </c>
      <c r="E69" s="282">
        <v>572.79</v>
      </c>
      <c r="F69" s="282">
        <v>4414.1499999999996</v>
      </c>
      <c r="G69" s="282"/>
      <c r="H69" s="282">
        <v>0</v>
      </c>
      <c r="I69" s="282"/>
      <c r="J69" s="282">
        <f t="shared" si="0"/>
        <v>0</v>
      </c>
      <c r="K69" s="212"/>
    </row>
    <row r="70" spans="1:11">
      <c r="A70" s="213"/>
      <c r="B70" s="212" t="s">
        <v>505</v>
      </c>
      <c r="C70" s="212" t="s">
        <v>729</v>
      </c>
      <c r="D70" s="282">
        <v>1976.5</v>
      </c>
      <c r="E70" s="282"/>
      <c r="F70" s="282"/>
      <c r="G70" s="282"/>
      <c r="H70" s="282"/>
      <c r="I70" s="282"/>
      <c r="J70" s="282">
        <f t="shared" si="0"/>
        <v>0</v>
      </c>
      <c r="K70" s="212"/>
    </row>
    <row r="71" spans="1:11">
      <c r="A71" s="213"/>
      <c r="B71" s="212" t="s">
        <v>687</v>
      </c>
      <c r="C71" s="212" t="s">
        <v>688</v>
      </c>
      <c r="D71" s="282">
        <v>2629.88</v>
      </c>
      <c r="E71" s="282">
        <v>2483.48</v>
      </c>
      <c r="F71" s="282">
        <v>2605.8200000000002</v>
      </c>
      <c r="G71" s="282"/>
      <c r="H71" s="282">
        <v>3200</v>
      </c>
      <c r="I71" s="282">
        <v>3200</v>
      </c>
      <c r="J71" s="282">
        <f t="shared" si="0"/>
        <v>0</v>
      </c>
      <c r="K71" s="212"/>
    </row>
    <row r="72" spans="1:11">
      <c r="A72" s="213"/>
      <c r="B72" s="212" t="s">
        <v>689</v>
      </c>
      <c r="C72" s="212" t="s">
        <v>690</v>
      </c>
      <c r="D72" s="282">
        <v>26269.559999999998</v>
      </c>
      <c r="E72" s="282">
        <v>35345.369999999995</v>
      </c>
      <c r="F72" s="282">
        <v>17937.98</v>
      </c>
      <c r="G72" s="282"/>
      <c r="H72" s="282">
        <v>49000</v>
      </c>
      <c r="I72" s="282">
        <v>49000</v>
      </c>
      <c r="J72" s="282">
        <f t="shared" si="0"/>
        <v>0</v>
      </c>
      <c r="K72" s="212"/>
    </row>
    <row r="73" spans="1:11">
      <c r="A73" s="213"/>
      <c r="B73" s="212" t="s">
        <v>883</v>
      </c>
      <c r="C73" s="212" t="s">
        <v>884</v>
      </c>
      <c r="D73" s="282">
        <v>6561.58</v>
      </c>
      <c r="E73" s="282">
        <v>3993.61</v>
      </c>
      <c r="F73" s="282">
        <v>1264.5899999999999</v>
      </c>
      <c r="G73" s="282"/>
      <c r="H73" s="282">
        <v>5500</v>
      </c>
      <c r="I73" s="282">
        <v>5500</v>
      </c>
      <c r="J73" s="282">
        <f t="shared" ref="J73:J138" si="1">+I73-H73</f>
        <v>0</v>
      </c>
      <c r="K73" s="212"/>
    </row>
    <row r="74" spans="1:11">
      <c r="A74" s="213"/>
      <c r="B74" s="212" t="s">
        <v>691</v>
      </c>
      <c r="C74" s="212" t="s">
        <v>692</v>
      </c>
      <c r="D74" s="282">
        <v>28231.119999999999</v>
      </c>
      <c r="E74" s="282">
        <v>0</v>
      </c>
      <c r="F74" s="282">
        <v>0</v>
      </c>
      <c r="G74" s="282"/>
      <c r="H74" s="282">
        <v>30000</v>
      </c>
      <c r="I74" s="282"/>
      <c r="J74" s="282">
        <f t="shared" si="1"/>
        <v>-30000</v>
      </c>
      <c r="K74" s="212"/>
    </row>
    <row r="75" spans="1:11">
      <c r="A75" s="213"/>
      <c r="B75" s="212" t="s">
        <v>694</v>
      </c>
      <c r="C75" s="212" t="s">
        <v>695</v>
      </c>
      <c r="D75" s="282">
        <v>6489.0300000000007</v>
      </c>
      <c r="E75" s="282">
        <v>975.4</v>
      </c>
      <c r="F75" s="282">
        <v>475</v>
      </c>
      <c r="G75" s="282"/>
      <c r="H75" s="282">
        <v>3500</v>
      </c>
      <c r="I75" s="282">
        <v>3500</v>
      </c>
      <c r="J75" s="282">
        <f t="shared" si="1"/>
        <v>0</v>
      </c>
      <c r="K75" s="212"/>
    </row>
    <row r="76" spans="1:11">
      <c r="A76" s="213"/>
      <c r="B76" s="212" t="s">
        <v>697</v>
      </c>
      <c r="C76" s="212" t="s">
        <v>698</v>
      </c>
      <c r="D76" s="282"/>
      <c r="E76" s="282"/>
      <c r="F76" s="282">
        <v>30000</v>
      </c>
      <c r="G76" s="282"/>
      <c r="H76" s="282">
        <v>50000</v>
      </c>
      <c r="I76" s="282">
        <v>50000</v>
      </c>
      <c r="J76" s="282">
        <f t="shared" si="1"/>
        <v>0</v>
      </c>
      <c r="K76" s="212"/>
    </row>
    <row r="77" spans="1:11">
      <c r="A77" s="213"/>
      <c r="B77" s="212" t="s">
        <v>700</v>
      </c>
      <c r="C77" s="212" t="s">
        <v>701</v>
      </c>
      <c r="D77" s="282">
        <v>6190.85</v>
      </c>
      <c r="E77" s="282">
        <v>6897.76</v>
      </c>
      <c r="F77" s="282">
        <v>2208.41</v>
      </c>
      <c r="G77" s="282"/>
      <c r="H77" s="282">
        <v>10000</v>
      </c>
      <c r="I77" s="282">
        <v>8000</v>
      </c>
      <c r="J77" s="282">
        <f t="shared" si="1"/>
        <v>-2000</v>
      </c>
      <c r="K77" s="212"/>
    </row>
    <row r="78" spans="1:11">
      <c r="A78" s="213"/>
      <c r="B78" s="212" t="s">
        <v>886</v>
      </c>
      <c r="C78" s="212" t="s">
        <v>887</v>
      </c>
      <c r="D78" s="282">
        <v>160733.29</v>
      </c>
      <c r="E78" s="282">
        <v>155537.88</v>
      </c>
      <c r="F78" s="282">
        <v>55252.15</v>
      </c>
      <c r="G78" s="282"/>
      <c r="H78" s="282">
        <v>175000</v>
      </c>
      <c r="I78" s="282">
        <v>175000</v>
      </c>
      <c r="J78" s="282">
        <f t="shared" si="1"/>
        <v>0</v>
      </c>
      <c r="K78" s="212"/>
    </row>
    <row r="79" spans="1:11">
      <c r="A79" s="213"/>
      <c r="B79" s="212" t="s">
        <v>888</v>
      </c>
      <c r="C79" s="212" t="s">
        <v>889</v>
      </c>
      <c r="D79" s="282">
        <v>7786.44</v>
      </c>
      <c r="E79" s="282">
        <v>7637.97</v>
      </c>
      <c r="F79" s="282">
        <v>2612.25</v>
      </c>
      <c r="G79" s="282"/>
      <c r="H79" s="282">
        <v>8500</v>
      </c>
      <c r="I79" s="282">
        <v>8500</v>
      </c>
      <c r="J79" s="282">
        <f t="shared" si="1"/>
        <v>0</v>
      </c>
      <c r="K79" s="212"/>
    </row>
    <row r="80" spans="1:11">
      <c r="A80" s="213"/>
      <c r="B80" s="212" t="s">
        <v>890</v>
      </c>
      <c r="C80" s="212" t="s">
        <v>891</v>
      </c>
      <c r="D80" s="282">
        <v>1309.58</v>
      </c>
      <c r="E80" s="282">
        <v>1787.52</v>
      </c>
      <c r="F80" s="282">
        <v>765.74</v>
      </c>
      <c r="G80" s="282"/>
      <c r="H80" s="282">
        <v>3500</v>
      </c>
      <c r="I80" s="282">
        <v>4000</v>
      </c>
      <c r="J80" s="282">
        <f t="shared" si="1"/>
        <v>500</v>
      </c>
      <c r="K80" s="212"/>
    </row>
    <row r="81" spans="1:11">
      <c r="A81" s="213"/>
      <c r="B81" s="212" t="s">
        <v>808</v>
      </c>
      <c r="C81" s="212" t="s">
        <v>809</v>
      </c>
      <c r="D81" s="282">
        <v>912.15</v>
      </c>
      <c r="E81" s="282">
        <v>840</v>
      </c>
      <c r="F81" s="282">
        <v>280</v>
      </c>
      <c r="G81" s="282"/>
      <c r="H81" s="282">
        <v>1000</v>
      </c>
      <c r="I81" s="282">
        <v>1000</v>
      </c>
      <c r="J81" s="282">
        <f t="shared" si="1"/>
        <v>0</v>
      </c>
      <c r="K81" s="212"/>
    </row>
    <row r="82" spans="1:11">
      <c r="A82" s="213"/>
      <c r="B82" s="212" t="s">
        <v>893</v>
      </c>
      <c r="C82" s="212" t="s">
        <v>894</v>
      </c>
      <c r="D82" s="282">
        <v>8230.4599999999991</v>
      </c>
      <c r="E82" s="282">
        <v>8691.06</v>
      </c>
      <c r="F82" s="282">
        <v>3240.36</v>
      </c>
      <c r="G82" s="282"/>
      <c r="H82" s="282">
        <v>9000</v>
      </c>
      <c r="I82" s="282">
        <v>9000</v>
      </c>
      <c r="J82" s="282">
        <f t="shared" si="1"/>
        <v>0</v>
      </c>
      <c r="K82" s="212"/>
    </row>
    <row r="83" spans="1:11">
      <c r="A83" s="213"/>
      <c r="B83" s="212" t="s">
        <v>810</v>
      </c>
      <c r="C83" s="212" t="s">
        <v>811</v>
      </c>
      <c r="D83" s="282">
        <v>0</v>
      </c>
      <c r="E83" s="282"/>
      <c r="F83" s="282"/>
      <c r="G83" s="282"/>
      <c r="H83" s="282"/>
      <c r="I83" s="282">
        <v>0</v>
      </c>
      <c r="J83" s="282">
        <f t="shared" si="1"/>
        <v>0</v>
      </c>
      <c r="K83" s="212"/>
    </row>
    <row r="84" spans="1:11">
      <c r="A84" s="213"/>
      <c r="B84" s="212" t="s">
        <v>895</v>
      </c>
      <c r="C84" s="212" t="s">
        <v>896</v>
      </c>
      <c r="D84" s="282">
        <v>7864.76</v>
      </c>
      <c r="E84" s="282">
        <v>9910</v>
      </c>
      <c r="F84" s="282">
        <v>1501.72</v>
      </c>
      <c r="G84" s="282"/>
      <c r="H84" s="282">
        <v>10000</v>
      </c>
      <c r="I84" s="282">
        <v>10000</v>
      </c>
      <c r="J84" s="282">
        <f t="shared" si="1"/>
        <v>0</v>
      </c>
      <c r="K84" s="212"/>
    </row>
    <row r="85" spans="1:11">
      <c r="A85" s="213"/>
      <c r="B85" s="212" t="s">
        <v>704</v>
      </c>
      <c r="C85" s="212" t="s">
        <v>705</v>
      </c>
      <c r="D85" s="282">
        <v>6527.2199999999993</v>
      </c>
      <c r="E85" s="282">
        <v>883.51</v>
      </c>
      <c r="F85" s="282">
        <v>0</v>
      </c>
      <c r="G85" s="282"/>
      <c r="H85" s="282">
        <v>8000</v>
      </c>
      <c r="I85" s="282">
        <v>8000</v>
      </c>
      <c r="J85" s="282">
        <f t="shared" si="1"/>
        <v>0</v>
      </c>
      <c r="K85" s="212"/>
    </row>
    <row r="86" spans="1:11">
      <c r="A86" s="213"/>
      <c r="B86" s="212" t="s">
        <v>720</v>
      </c>
      <c r="C86" s="212" t="s">
        <v>721</v>
      </c>
      <c r="D86" s="282">
        <v>2267.29</v>
      </c>
      <c r="E86" s="282">
        <v>3005</v>
      </c>
      <c r="F86" s="282">
        <v>462</v>
      </c>
      <c r="G86" s="282"/>
      <c r="H86" s="282">
        <v>3500</v>
      </c>
      <c r="I86" s="282">
        <v>3500</v>
      </c>
      <c r="J86" s="282">
        <f t="shared" si="1"/>
        <v>0</v>
      </c>
      <c r="K86" s="212"/>
    </row>
    <row r="87" spans="1:11">
      <c r="A87" s="213"/>
      <c r="B87" s="212" t="s">
        <v>899</v>
      </c>
      <c r="C87" s="212" t="s">
        <v>900</v>
      </c>
      <c r="D87" s="282">
        <v>9020.2199999999993</v>
      </c>
      <c r="E87" s="282">
        <v>9202</v>
      </c>
      <c r="F87" s="282">
        <v>3555</v>
      </c>
      <c r="G87" s="282"/>
      <c r="H87" s="282">
        <v>10000</v>
      </c>
      <c r="I87" s="282">
        <v>10000</v>
      </c>
      <c r="J87" s="282">
        <f t="shared" si="1"/>
        <v>0</v>
      </c>
      <c r="K87" s="212"/>
    </row>
    <row r="88" spans="1:11">
      <c r="A88" s="213"/>
      <c r="B88" s="212" t="s">
        <v>733</v>
      </c>
      <c r="C88" s="212" t="s">
        <v>734</v>
      </c>
      <c r="D88" s="282">
        <v>55840.33</v>
      </c>
      <c r="E88" s="282">
        <v>99045.16</v>
      </c>
      <c r="F88" s="282">
        <v>11011.29</v>
      </c>
      <c r="G88" s="282"/>
      <c r="H88" s="282">
        <v>60000</v>
      </c>
      <c r="I88" s="282">
        <v>60000</v>
      </c>
      <c r="J88" s="282">
        <f t="shared" si="1"/>
        <v>0</v>
      </c>
      <c r="K88" s="212"/>
    </row>
    <row r="89" spans="1:11">
      <c r="A89" s="213"/>
      <c r="B89" s="212" t="s">
        <v>794</v>
      </c>
      <c r="C89" s="212" t="s">
        <v>795</v>
      </c>
      <c r="D89" s="282">
        <v>2949</v>
      </c>
      <c r="E89" s="282">
        <v>2455.46</v>
      </c>
      <c r="F89" s="282">
        <v>690.99</v>
      </c>
      <c r="G89" s="282"/>
      <c r="H89" s="282">
        <v>4000</v>
      </c>
      <c r="I89" s="282">
        <v>4000</v>
      </c>
      <c r="J89" s="282">
        <f t="shared" si="1"/>
        <v>0</v>
      </c>
      <c r="K89" s="212"/>
    </row>
    <row r="90" spans="1:11">
      <c r="A90" s="213"/>
      <c r="B90" s="212" t="s">
        <v>858</v>
      </c>
      <c r="C90" s="212" t="s">
        <v>859</v>
      </c>
      <c r="D90" s="282">
        <v>34790.18</v>
      </c>
      <c r="E90" s="282">
        <v>20309.53</v>
      </c>
      <c r="F90" s="282">
        <v>10413.279999999999</v>
      </c>
      <c r="G90" s="282"/>
      <c r="H90" s="282">
        <v>50500</v>
      </c>
      <c r="I90" s="282">
        <v>50500</v>
      </c>
      <c r="J90" s="282">
        <f t="shared" si="1"/>
        <v>0</v>
      </c>
      <c r="K90" s="212"/>
    </row>
    <row r="91" spans="1:11">
      <c r="A91" s="213"/>
      <c r="B91" s="212" t="s">
        <v>745</v>
      </c>
      <c r="C91" s="212" t="s">
        <v>746</v>
      </c>
      <c r="D91" s="282">
        <v>70503.03</v>
      </c>
      <c r="E91" s="282">
        <v>20617.72</v>
      </c>
      <c r="F91" s="282">
        <v>2822.11</v>
      </c>
      <c r="G91" s="282"/>
      <c r="H91" s="282">
        <v>45000</v>
      </c>
      <c r="I91" s="282">
        <v>45000</v>
      </c>
      <c r="J91" s="282">
        <f t="shared" si="1"/>
        <v>0</v>
      </c>
      <c r="K91" s="212"/>
    </row>
    <row r="92" spans="1:11">
      <c r="A92" s="213"/>
      <c r="B92" s="212" t="s">
        <v>874</v>
      </c>
      <c r="C92" s="212" t="s">
        <v>875</v>
      </c>
      <c r="D92" s="282">
        <v>0</v>
      </c>
      <c r="E92" s="282">
        <v>0</v>
      </c>
      <c r="F92" s="282">
        <v>631.88</v>
      </c>
      <c r="G92" s="282"/>
      <c r="H92" s="282">
        <v>5000</v>
      </c>
      <c r="I92" s="282">
        <v>5000</v>
      </c>
      <c r="J92" s="282">
        <f t="shared" si="1"/>
        <v>0</v>
      </c>
      <c r="K92" s="212"/>
    </row>
    <row r="93" spans="1:11">
      <c r="A93" s="213"/>
      <c r="B93" s="212" t="s">
        <v>755</v>
      </c>
      <c r="C93" s="212" t="s">
        <v>756</v>
      </c>
      <c r="D93" s="282">
        <v>15</v>
      </c>
      <c r="E93" s="282">
        <v>15</v>
      </c>
      <c r="F93" s="282">
        <v>15</v>
      </c>
      <c r="G93" s="282"/>
      <c r="H93" s="282">
        <v>100</v>
      </c>
      <c r="I93" s="282">
        <v>100</v>
      </c>
      <c r="J93" s="282">
        <f t="shared" si="1"/>
        <v>0</v>
      </c>
      <c r="K93" s="212"/>
    </row>
    <row r="94" spans="1:11">
      <c r="A94" s="213"/>
      <c r="B94" s="212" t="s">
        <v>757</v>
      </c>
      <c r="C94" s="212" t="s">
        <v>758</v>
      </c>
      <c r="D94" s="282">
        <v>0</v>
      </c>
      <c r="E94" s="282">
        <v>470.68</v>
      </c>
      <c r="F94" s="282">
        <v>0</v>
      </c>
      <c r="G94" s="282"/>
      <c r="H94" s="282">
        <v>15000</v>
      </c>
      <c r="I94" s="282">
        <v>7500</v>
      </c>
      <c r="J94" s="282">
        <f t="shared" si="1"/>
        <v>-7500</v>
      </c>
      <c r="K94" s="212"/>
    </row>
    <row r="95" spans="1:11">
      <c r="A95" s="213"/>
      <c r="B95" s="212" t="s">
        <v>761</v>
      </c>
      <c r="C95" s="212" t="s">
        <v>762</v>
      </c>
      <c r="D95" s="282">
        <v>0</v>
      </c>
      <c r="E95" s="282">
        <v>0</v>
      </c>
      <c r="F95" s="282">
        <v>0</v>
      </c>
      <c r="G95" s="282"/>
      <c r="H95" s="282">
        <v>-275511</v>
      </c>
      <c r="I95" s="282">
        <v>-275511</v>
      </c>
      <c r="J95" s="282">
        <f t="shared" si="1"/>
        <v>0</v>
      </c>
      <c r="K95" s="212"/>
    </row>
    <row r="96" spans="1:11">
      <c r="A96" s="213"/>
      <c r="B96" s="212" t="s">
        <v>901</v>
      </c>
      <c r="C96" s="212" t="s">
        <v>902</v>
      </c>
      <c r="D96" s="282">
        <v>29281.5</v>
      </c>
      <c r="E96" s="282">
        <v>28142.44</v>
      </c>
      <c r="F96" s="282">
        <v>12464.95</v>
      </c>
      <c r="G96" s="282"/>
      <c r="H96" s="282">
        <v>30000</v>
      </c>
      <c r="I96" s="282">
        <v>30000</v>
      </c>
      <c r="J96" s="282">
        <f t="shared" si="1"/>
        <v>0</v>
      </c>
      <c r="K96" s="212"/>
    </row>
    <row r="97" spans="1:11">
      <c r="A97" s="213"/>
      <c r="B97" s="212" t="s">
        <v>707</v>
      </c>
      <c r="C97" s="212" t="s">
        <v>708</v>
      </c>
      <c r="D97" s="282"/>
      <c r="E97" s="282">
        <v>4059.65</v>
      </c>
      <c r="F97" s="282">
        <v>0</v>
      </c>
      <c r="G97" s="282"/>
      <c r="H97" s="282">
        <v>4000</v>
      </c>
      <c r="I97" s="282">
        <v>4000</v>
      </c>
      <c r="J97" s="282">
        <f t="shared" si="1"/>
        <v>0</v>
      </c>
      <c r="K97" s="212"/>
    </row>
    <row r="98" spans="1:11">
      <c r="A98" s="213"/>
      <c r="B98" s="212" t="s">
        <v>724</v>
      </c>
      <c r="C98" s="212" t="s">
        <v>725</v>
      </c>
      <c r="D98" s="282">
        <v>0</v>
      </c>
      <c r="E98" s="282">
        <v>0</v>
      </c>
      <c r="F98" s="282">
        <v>0</v>
      </c>
      <c r="G98" s="282"/>
      <c r="H98" s="282">
        <v>20500</v>
      </c>
      <c r="I98" s="282">
        <v>15000</v>
      </c>
      <c r="J98" s="282">
        <f t="shared" si="1"/>
        <v>-5500</v>
      </c>
      <c r="K98" s="212"/>
    </row>
    <row r="99" spans="1:11">
      <c r="A99" s="213"/>
      <c r="B99" s="212" t="s">
        <v>763</v>
      </c>
      <c r="C99" s="212" t="s">
        <v>764</v>
      </c>
      <c r="D99" s="282">
        <v>554.21</v>
      </c>
      <c r="E99" s="282">
        <v>14626.53</v>
      </c>
      <c r="F99" s="282">
        <v>0</v>
      </c>
      <c r="G99" s="282"/>
      <c r="H99" s="282">
        <v>6000</v>
      </c>
      <c r="I99" s="282">
        <v>6000</v>
      </c>
      <c r="J99" s="282">
        <f t="shared" si="1"/>
        <v>0</v>
      </c>
      <c r="K99" s="212"/>
    </row>
    <row r="100" spans="1:11">
      <c r="A100" s="213"/>
      <c r="B100" s="212" t="s">
        <v>766</v>
      </c>
      <c r="C100" s="212" t="s">
        <v>767</v>
      </c>
      <c r="D100" s="282">
        <v>26944.47</v>
      </c>
      <c r="E100" s="282">
        <v>24603.86</v>
      </c>
      <c r="F100" s="282">
        <v>0</v>
      </c>
      <c r="G100" s="282"/>
      <c r="H100" s="282">
        <v>40000</v>
      </c>
      <c r="I100" s="282">
        <v>20000</v>
      </c>
      <c r="J100" s="282">
        <f t="shared" si="1"/>
        <v>-20000</v>
      </c>
      <c r="K100" s="212"/>
    </row>
    <row r="101" spans="1:11" s="110" customFormat="1">
      <c r="A101" s="213" t="s">
        <v>1050</v>
      </c>
      <c r="B101" s="213"/>
      <c r="C101" s="213"/>
      <c r="D101" s="283">
        <v>503877.64999999991</v>
      </c>
      <c r="E101" s="283">
        <v>462109.38</v>
      </c>
      <c r="F101" s="283">
        <v>164624.67000000001</v>
      </c>
      <c r="G101" s="283"/>
      <c r="H101" s="283">
        <f>SUM(H71:H100)</f>
        <v>384289</v>
      </c>
      <c r="I101" s="283">
        <f>SUM(I71:I100)</f>
        <v>319789</v>
      </c>
      <c r="J101" s="283">
        <f t="shared" si="1"/>
        <v>-64500</v>
      </c>
      <c r="K101" s="213"/>
    </row>
    <row r="102" spans="1:11" s="110" customFormat="1">
      <c r="A102" s="213"/>
      <c r="B102" s="213"/>
      <c r="C102" s="213"/>
      <c r="D102" s="283"/>
      <c r="E102" s="283"/>
      <c r="F102" s="283"/>
      <c r="G102" s="283"/>
      <c r="H102" s="283"/>
      <c r="I102" s="283"/>
      <c r="J102" s="283"/>
      <c r="K102" s="213"/>
    </row>
    <row r="103" spans="1:11">
      <c r="A103" s="213" t="s">
        <v>951</v>
      </c>
      <c r="B103" s="212" t="s">
        <v>870</v>
      </c>
      <c r="C103" s="212" t="s">
        <v>871</v>
      </c>
      <c r="D103" s="282"/>
      <c r="E103" s="282"/>
      <c r="F103" s="282">
        <v>6300</v>
      </c>
      <c r="G103" s="282"/>
      <c r="H103" s="282">
        <v>0</v>
      </c>
      <c r="I103" s="282"/>
      <c r="J103" s="282">
        <f t="shared" si="1"/>
        <v>0</v>
      </c>
      <c r="K103" s="212"/>
    </row>
    <row r="104" spans="1:11">
      <c r="A104" s="213"/>
      <c r="B104" s="212" t="s">
        <v>714</v>
      </c>
      <c r="C104" s="212" t="s">
        <v>715</v>
      </c>
      <c r="D104" s="282">
        <v>0</v>
      </c>
      <c r="E104" s="282">
        <v>0</v>
      </c>
      <c r="F104" s="282">
        <v>0</v>
      </c>
      <c r="G104" s="282"/>
      <c r="H104" s="282">
        <v>6300</v>
      </c>
      <c r="I104" s="282">
        <v>6300</v>
      </c>
      <c r="J104" s="282">
        <f t="shared" si="1"/>
        <v>0</v>
      </c>
      <c r="K104" s="212"/>
    </row>
    <row r="105" spans="1:11">
      <c r="A105" s="213"/>
      <c r="B105" s="212" t="s">
        <v>687</v>
      </c>
      <c r="C105" s="212" t="s">
        <v>688</v>
      </c>
      <c r="D105" s="282">
        <v>364.65</v>
      </c>
      <c r="E105" s="282">
        <v>635.42999999999995</v>
      </c>
      <c r="F105" s="282">
        <v>0</v>
      </c>
      <c r="G105" s="282"/>
      <c r="H105" s="282">
        <v>1800</v>
      </c>
      <c r="I105" s="282">
        <v>1800</v>
      </c>
      <c r="J105" s="282">
        <f t="shared" si="1"/>
        <v>0</v>
      </c>
      <c r="K105" s="212"/>
    </row>
    <row r="106" spans="1:11">
      <c r="A106" s="213"/>
      <c r="B106" s="212" t="s">
        <v>716</v>
      </c>
      <c r="C106" s="212" t="s">
        <v>717</v>
      </c>
      <c r="D106" s="282">
        <v>136.21</v>
      </c>
      <c r="E106" s="282">
        <v>0</v>
      </c>
      <c r="F106" s="282">
        <v>0</v>
      </c>
      <c r="G106" s="282"/>
      <c r="H106" s="282">
        <v>3500</v>
      </c>
      <c r="I106" s="282">
        <v>2900</v>
      </c>
      <c r="J106" s="282">
        <f t="shared" si="1"/>
        <v>-600</v>
      </c>
      <c r="K106" s="212"/>
    </row>
    <row r="107" spans="1:11">
      <c r="A107" s="213"/>
      <c r="B107" s="212" t="s">
        <v>689</v>
      </c>
      <c r="C107" s="212" t="s">
        <v>690</v>
      </c>
      <c r="D107" s="282">
        <v>1711.48</v>
      </c>
      <c r="E107" s="282">
        <v>4551.16</v>
      </c>
      <c r="F107" s="282">
        <v>206.53</v>
      </c>
      <c r="G107" s="282"/>
      <c r="H107" s="282">
        <v>7900</v>
      </c>
      <c r="I107" s="282">
        <v>1400</v>
      </c>
      <c r="J107" s="282">
        <f t="shared" si="1"/>
        <v>-6500</v>
      </c>
      <c r="K107" s="212"/>
    </row>
    <row r="108" spans="1:11">
      <c r="A108" s="213"/>
      <c r="B108" s="212" t="s">
        <v>691</v>
      </c>
      <c r="C108" s="212" t="s">
        <v>692</v>
      </c>
      <c r="D108" s="282">
        <v>39085</v>
      </c>
      <c r="E108" s="282">
        <v>12538.630000000001</v>
      </c>
      <c r="F108" s="282">
        <v>5943</v>
      </c>
      <c r="G108" s="282"/>
      <c r="H108" s="282">
        <v>31000</v>
      </c>
      <c r="I108" s="282">
        <v>25000</v>
      </c>
      <c r="J108" s="282">
        <f t="shared" si="1"/>
        <v>-6000</v>
      </c>
      <c r="K108" s="212"/>
    </row>
    <row r="109" spans="1:11">
      <c r="A109" s="213"/>
      <c r="B109" s="212" t="s">
        <v>878</v>
      </c>
      <c r="C109" s="212" t="s">
        <v>879</v>
      </c>
      <c r="D109" s="282">
        <v>367867.5</v>
      </c>
      <c r="E109" s="282">
        <v>401310</v>
      </c>
      <c r="F109" s="282">
        <v>33442.5</v>
      </c>
      <c r="G109" s="282"/>
      <c r="H109" s="282">
        <v>418031</v>
      </c>
      <c r="I109" s="282">
        <v>383000</v>
      </c>
      <c r="J109" s="282">
        <f t="shared" si="1"/>
        <v>-35031</v>
      </c>
      <c r="K109" s="212"/>
    </row>
    <row r="110" spans="1:11">
      <c r="A110" s="213"/>
      <c r="B110" s="212" t="s">
        <v>718</v>
      </c>
      <c r="C110" s="212" t="s">
        <v>719</v>
      </c>
      <c r="D110" s="282">
        <v>0</v>
      </c>
      <c r="E110" s="282">
        <v>2178.34</v>
      </c>
      <c r="F110" s="282">
        <v>0</v>
      </c>
      <c r="G110" s="282"/>
      <c r="H110" s="282">
        <v>350</v>
      </c>
      <c r="I110" s="282">
        <v>350</v>
      </c>
      <c r="J110" s="282">
        <f t="shared" si="1"/>
        <v>0</v>
      </c>
      <c r="K110" s="212"/>
    </row>
    <row r="111" spans="1:11">
      <c r="A111" s="213"/>
      <c r="B111" s="212" t="s">
        <v>872</v>
      </c>
      <c r="C111" s="212" t="s">
        <v>873</v>
      </c>
      <c r="D111" s="282">
        <v>72</v>
      </c>
      <c r="E111" s="282"/>
      <c r="F111" s="282"/>
      <c r="G111" s="282"/>
      <c r="H111" s="282"/>
      <c r="I111" s="282"/>
      <c r="J111" s="282">
        <f t="shared" si="1"/>
        <v>0</v>
      </c>
      <c r="K111" s="212"/>
    </row>
    <row r="112" spans="1:11">
      <c r="A112" s="213"/>
      <c r="B112" s="212" t="s">
        <v>694</v>
      </c>
      <c r="C112" s="212" t="s">
        <v>695</v>
      </c>
      <c r="D112" s="282">
        <v>31098.09</v>
      </c>
      <c r="E112" s="282">
        <v>35690.33</v>
      </c>
      <c r="F112" s="282">
        <v>734.07</v>
      </c>
      <c r="G112" s="282"/>
      <c r="H112" s="282">
        <v>43000</v>
      </c>
      <c r="I112" s="282">
        <v>25000</v>
      </c>
      <c r="J112" s="282">
        <f t="shared" si="1"/>
        <v>-18000</v>
      </c>
      <c r="K112" s="212"/>
    </row>
    <row r="113" spans="1:11">
      <c r="A113" s="213"/>
      <c r="B113" s="212" t="s">
        <v>700</v>
      </c>
      <c r="C113" s="212" t="s">
        <v>701</v>
      </c>
      <c r="D113" s="282">
        <v>3024.66</v>
      </c>
      <c r="E113" s="282">
        <v>4286.66</v>
      </c>
      <c r="F113" s="282">
        <v>1050.5900000000001</v>
      </c>
      <c r="G113" s="282"/>
      <c r="H113" s="282">
        <v>4250</v>
      </c>
      <c r="I113" s="282">
        <v>4250</v>
      </c>
      <c r="J113" s="282">
        <f t="shared" si="1"/>
        <v>0</v>
      </c>
      <c r="K113" s="212"/>
    </row>
    <row r="114" spans="1:11">
      <c r="A114" s="213"/>
      <c r="B114" s="212" t="s">
        <v>702</v>
      </c>
      <c r="C114" s="212" t="s">
        <v>703</v>
      </c>
      <c r="D114" s="282">
        <v>800</v>
      </c>
      <c r="E114" s="282">
        <v>3750</v>
      </c>
      <c r="F114" s="282">
        <v>500</v>
      </c>
      <c r="G114" s="282"/>
      <c r="H114" s="282">
        <v>2400</v>
      </c>
      <c r="I114" s="282">
        <v>1000</v>
      </c>
      <c r="J114" s="282">
        <f t="shared" si="1"/>
        <v>-1400</v>
      </c>
      <c r="K114" s="212"/>
    </row>
    <row r="115" spans="1:11">
      <c r="A115" s="213"/>
      <c r="B115" s="212" t="s">
        <v>704</v>
      </c>
      <c r="C115" s="212" t="s">
        <v>705</v>
      </c>
      <c r="D115" s="282">
        <v>0</v>
      </c>
      <c r="E115" s="282">
        <v>0</v>
      </c>
      <c r="F115" s="282">
        <v>52.94</v>
      </c>
      <c r="G115" s="282"/>
      <c r="H115" s="282">
        <v>2000</v>
      </c>
      <c r="I115" s="282">
        <v>2000</v>
      </c>
      <c r="J115" s="282">
        <f t="shared" si="1"/>
        <v>0</v>
      </c>
      <c r="K115" s="212"/>
    </row>
    <row r="116" spans="1:11">
      <c r="A116" s="213"/>
      <c r="B116" s="212" t="s">
        <v>720</v>
      </c>
      <c r="C116" s="212" t="s">
        <v>721</v>
      </c>
      <c r="D116" s="282"/>
      <c r="E116" s="282">
        <v>177.81</v>
      </c>
      <c r="F116" s="282"/>
      <c r="G116" s="282"/>
      <c r="H116" s="282"/>
      <c r="I116" s="282"/>
      <c r="J116" s="282">
        <f t="shared" si="1"/>
        <v>0</v>
      </c>
      <c r="K116" s="212"/>
    </row>
    <row r="117" spans="1:11">
      <c r="A117" s="213"/>
      <c r="B117" s="212" t="s">
        <v>743</v>
      </c>
      <c r="C117" s="212" t="s">
        <v>744</v>
      </c>
      <c r="D117" s="282">
        <v>500</v>
      </c>
      <c r="E117" s="282">
        <v>1450</v>
      </c>
      <c r="F117" s="282"/>
      <c r="G117" s="282"/>
      <c r="H117" s="282">
        <v>675</v>
      </c>
      <c r="I117" s="282"/>
      <c r="J117" s="282">
        <f t="shared" si="1"/>
        <v>-675</v>
      </c>
      <c r="K117" s="212"/>
    </row>
    <row r="118" spans="1:11">
      <c r="A118" s="213"/>
      <c r="B118" s="212" t="s">
        <v>722</v>
      </c>
      <c r="C118" s="212" t="s">
        <v>723</v>
      </c>
      <c r="D118" s="282"/>
      <c r="E118" s="282">
        <v>508</v>
      </c>
      <c r="F118" s="282"/>
      <c r="G118" s="282"/>
      <c r="H118" s="282"/>
      <c r="I118" s="282"/>
      <c r="J118" s="282">
        <f t="shared" si="1"/>
        <v>0</v>
      </c>
      <c r="K118" s="212"/>
    </row>
    <row r="119" spans="1:11">
      <c r="A119" s="213"/>
      <c r="B119" s="212" t="s">
        <v>874</v>
      </c>
      <c r="C119" s="212" t="s">
        <v>875</v>
      </c>
      <c r="D119" s="282">
        <v>202.71</v>
      </c>
      <c r="E119" s="282"/>
      <c r="F119" s="282"/>
      <c r="G119" s="282"/>
      <c r="H119" s="282"/>
      <c r="I119" s="282"/>
      <c r="J119" s="282">
        <f t="shared" si="1"/>
        <v>0</v>
      </c>
      <c r="K119" s="212"/>
    </row>
    <row r="120" spans="1:11">
      <c r="A120" s="213"/>
      <c r="B120" s="212" t="s">
        <v>707</v>
      </c>
      <c r="C120" s="212" t="s">
        <v>708</v>
      </c>
      <c r="D120" s="282">
        <v>1463.09</v>
      </c>
      <c r="E120" s="282">
        <v>2174.6999999999998</v>
      </c>
      <c r="F120" s="282">
        <v>0</v>
      </c>
      <c r="G120" s="282"/>
      <c r="H120" s="282">
        <v>5000</v>
      </c>
      <c r="I120" s="282">
        <v>5000</v>
      </c>
      <c r="J120" s="282">
        <f t="shared" si="1"/>
        <v>0</v>
      </c>
      <c r="K120" s="212"/>
    </row>
    <row r="121" spans="1:11">
      <c r="A121" s="213"/>
      <c r="B121" s="212" t="s">
        <v>724</v>
      </c>
      <c r="C121" s="212" t="s">
        <v>725</v>
      </c>
      <c r="D121" s="282"/>
      <c r="E121" s="282">
        <v>5794.18</v>
      </c>
      <c r="F121" s="282"/>
      <c r="G121" s="282"/>
      <c r="H121" s="282"/>
      <c r="I121" s="282"/>
      <c r="J121" s="282">
        <f t="shared" si="1"/>
        <v>0</v>
      </c>
      <c r="K121" s="212"/>
    </row>
    <row r="122" spans="1:11" s="110" customFormat="1">
      <c r="A122" s="213" t="s">
        <v>1051</v>
      </c>
      <c r="B122" s="213"/>
      <c r="C122" s="213"/>
      <c r="D122" s="283">
        <v>446325.39</v>
      </c>
      <c r="E122" s="283">
        <v>475045.24</v>
      </c>
      <c r="F122" s="283">
        <v>48229.630000000005</v>
      </c>
      <c r="G122" s="283"/>
      <c r="H122" s="283">
        <f>SUM(H104:H121)</f>
        <v>526206</v>
      </c>
      <c r="I122" s="283">
        <f>SUM(I104:I121)</f>
        <v>458000</v>
      </c>
      <c r="J122" s="283">
        <f t="shared" si="1"/>
        <v>-68206</v>
      </c>
      <c r="K122" s="213"/>
    </row>
    <row r="123" spans="1:11" s="110" customFormat="1">
      <c r="A123" s="213"/>
      <c r="B123" s="213"/>
      <c r="C123" s="213"/>
      <c r="D123" s="283"/>
      <c r="E123" s="283"/>
      <c r="F123" s="283"/>
      <c r="G123" s="283"/>
      <c r="H123" s="283"/>
      <c r="I123" s="283"/>
      <c r="J123" s="283"/>
      <c r="K123" s="213"/>
    </row>
    <row r="124" spans="1:11">
      <c r="A124" s="213" t="s">
        <v>954</v>
      </c>
      <c r="B124" s="212" t="s">
        <v>870</v>
      </c>
      <c r="C124" s="212" t="s">
        <v>871</v>
      </c>
      <c r="D124" s="282">
        <v>0</v>
      </c>
      <c r="E124" s="282">
        <v>12600</v>
      </c>
      <c r="F124" s="282">
        <v>0</v>
      </c>
      <c r="G124" s="282"/>
      <c r="H124" s="282">
        <v>9000</v>
      </c>
      <c r="I124" s="282">
        <v>9000</v>
      </c>
      <c r="J124" s="283">
        <f t="shared" si="1"/>
        <v>0</v>
      </c>
      <c r="K124" s="212"/>
    </row>
    <row r="125" spans="1:11">
      <c r="A125" s="213"/>
      <c r="B125" s="212" t="s">
        <v>727</v>
      </c>
      <c r="C125" s="212" t="s">
        <v>728</v>
      </c>
      <c r="D125" s="282">
        <v>2400.2600000000002</v>
      </c>
      <c r="E125" s="282">
        <v>0</v>
      </c>
      <c r="F125" s="282">
        <v>0</v>
      </c>
      <c r="G125" s="282"/>
      <c r="H125" s="282">
        <v>17000</v>
      </c>
      <c r="I125" s="282">
        <v>17000</v>
      </c>
      <c r="J125" s="283">
        <f t="shared" si="1"/>
        <v>0</v>
      </c>
      <c r="K125" s="212"/>
    </row>
    <row r="126" spans="1:11">
      <c r="A126" s="213"/>
      <c r="B126" s="212" t="s">
        <v>775</v>
      </c>
      <c r="C126" s="212" t="s">
        <v>776</v>
      </c>
      <c r="D126" s="282">
        <v>3878.17</v>
      </c>
      <c r="E126" s="282">
        <v>488.18</v>
      </c>
      <c r="F126" s="282">
        <v>807.02</v>
      </c>
      <c r="G126" s="282"/>
      <c r="H126" s="282">
        <v>0</v>
      </c>
      <c r="I126" s="282">
        <v>0</v>
      </c>
      <c r="J126" s="283">
        <f t="shared" si="1"/>
        <v>0</v>
      </c>
      <c r="K126" s="212"/>
    </row>
    <row r="127" spans="1:11">
      <c r="A127" s="213"/>
      <c r="B127" s="212" t="s">
        <v>714</v>
      </c>
      <c r="C127" s="212" t="s">
        <v>715</v>
      </c>
      <c r="D127" s="282">
        <v>0</v>
      </c>
      <c r="E127" s="282"/>
      <c r="F127" s="282"/>
      <c r="G127" s="282"/>
      <c r="H127" s="282"/>
      <c r="I127" s="282">
        <v>0</v>
      </c>
      <c r="J127" s="283">
        <f t="shared" si="1"/>
        <v>0</v>
      </c>
      <c r="K127" s="212"/>
    </row>
    <row r="128" spans="1:11">
      <c r="A128" s="213"/>
      <c r="B128" s="212" t="s">
        <v>505</v>
      </c>
      <c r="C128" s="212" t="s">
        <v>729</v>
      </c>
      <c r="D128" s="282">
        <v>26324.690000000002</v>
      </c>
      <c r="E128" s="282">
        <v>33331.040000000001</v>
      </c>
      <c r="F128" s="282">
        <v>25771.550000000003</v>
      </c>
      <c r="G128" s="282"/>
      <c r="H128" s="282">
        <v>24000</v>
      </c>
      <c r="I128" s="282">
        <v>24000</v>
      </c>
      <c r="J128" s="283">
        <f t="shared" si="1"/>
        <v>0</v>
      </c>
      <c r="K128" s="212"/>
    </row>
    <row r="129" spans="1:11">
      <c r="A129" s="213"/>
      <c r="B129" s="212" t="s">
        <v>843</v>
      </c>
      <c r="C129" s="212" t="s">
        <v>844</v>
      </c>
      <c r="D129" s="282">
        <v>492.36</v>
      </c>
      <c r="E129" s="282"/>
      <c r="F129" s="282"/>
      <c r="G129" s="282"/>
      <c r="H129" s="282"/>
      <c r="I129" s="282">
        <v>0</v>
      </c>
      <c r="J129" s="283">
        <f t="shared" si="1"/>
        <v>0</v>
      </c>
      <c r="K129" s="212"/>
    </row>
    <row r="130" spans="1:11">
      <c r="A130" s="213"/>
      <c r="B130" s="212" t="s">
        <v>689</v>
      </c>
      <c r="C130" s="212" t="s">
        <v>690</v>
      </c>
      <c r="D130" s="282">
        <v>40697.35</v>
      </c>
      <c r="E130" s="282">
        <v>20850.949999999997</v>
      </c>
      <c r="F130" s="282">
        <v>11301.189999999999</v>
      </c>
      <c r="G130" s="282"/>
      <c r="H130" s="282">
        <v>41610</v>
      </c>
      <c r="I130" s="282">
        <v>41610</v>
      </c>
      <c r="J130" s="283">
        <f t="shared" si="1"/>
        <v>0</v>
      </c>
      <c r="K130" s="212"/>
    </row>
    <row r="131" spans="1:11">
      <c r="A131" s="213"/>
      <c r="B131" s="212" t="s">
        <v>691</v>
      </c>
      <c r="C131" s="212" t="s">
        <v>692</v>
      </c>
      <c r="D131" s="282">
        <v>165727.01999999999</v>
      </c>
      <c r="E131" s="282">
        <v>166559.53</v>
      </c>
      <c r="F131" s="282">
        <v>86853.75</v>
      </c>
      <c r="G131" s="282"/>
      <c r="H131" s="282">
        <v>192000</v>
      </c>
      <c r="I131" s="282">
        <v>262000</v>
      </c>
      <c r="J131" s="283">
        <f t="shared" si="1"/>
        <v>70000</v>
      </c>
      <c r="K131" s="212" t="s">
        <v>1030</v>
      </c>
    </row>
    <row r="132" spans="1:11">
      <c r="A132" s="213"/>
      <c r="B132" s="212" t="s">
        <v>718</v>
      </c>
      <c r="C132" s="212" t="s">
        <v>719</v>
      </c>
      <c r="D132" s="282">
        <v>0</v>
      </c>
      <c r="E132" s="282">
        <v>7342.23</v>
      </c>
      <c r="F132" s="282">
        <v>177.35</v>
      </c>
      <c r="G132" s="282"/>
      <c r="H132" s="282">
        <v>3000</v>
      </c>
      <c r="I132" s="282">
        <v>3000</v>
      </c>
      <c r="J132" s="283">
        <f t="shared" si="1"/>
        <v>0</v>
      </c>
      <c r="K132" s="212"/>
    </row>
    <row r="133" spans="1:11">
      <c r="A133" s="213"/>
      <c r="B133" s="212" t="s">
        <v>694</v>
      </c>
      <c r="C133" s="212" t="s">
        <v>695</v>
      </c>
      <c r="D133" s="282">
        <v>18151.11</v>
      </c>
      <c r="E133" s="282">
        <v>37440.090000000004</v>
      </c>
      <c r="F133" s="282">
        <v>2969.27</v>
      </c>
      <c r="G133" s="282"/>
      <c r="H133" s="282">
        <v>41650</v>
      </c>
      <c r="I133" s="282">
        <v>41650</v>
      </c>
      <c r="J133" s="283">
        <f t="shared" si="1"/>
        <v>0</v>
      </c>
      <c r="K133" s="212"/>
    </row>
    <row r="134" spans="1:11">
      <c r="A134" s="213"/>
      <c r="B134" s="212" t="s">
        <v>731</v>
      </c>
      <c r="C134" s="212" t="s">
        <v>732</v>
      </c>
      <c r="D134" s="282">
        <v>523.39</v>
      </c>
      <c r="E134" s="282">
        <v>51.93</v>
      </c>
      <c r="F134" s="282"/>
      <c r="G134" s="282"/>
      <c r="H134" s="282"/>
      <c r="I134" s="282">
        <v>0</v>
      </c>
      <c r="J134" s="283">
        <f t="shared" si="1"/>
        <v>0</v>
      </c>
      <c r="K134" s="212"/>
    </row>
    <row r="135" spans="1:11">
      <c r="A135" s="213"/>
      <c r="B135" s="212" t="s">
        <v>700</v>
      </c>
      <c r="C135" s="212" t="s">
        <v>701</v>
      </c>
      <c r="D135" s="282">
        <v>1966.25</v>
      </c>
      <c r="E135" s="282">
        <v>949.09</v>
      </c>
      <c r="F135" s="282">
        <v>404.23</v>
      </c>
      <c r="G135" s="282"/>
      <c r="H135" s="282">
        <v>3500</v>
      </c>
      <c r="I135" s="282">
        <v>3500</v>
      </c>
      <c r="J135" s="283">
        <f t="shared" si="1"/>
        <v>0</v>
      </c>
      <c r="K135" s="212"/>
    </row>
    <row r="136" spans="1:11">
      <c r="A136" s="213"/>
      <c r="B136" s="212" t="s">
        <v>702</v>
      </c>
      <c r="C136" s="212" t="s">
        <v>703</v>
      </c>
      <c r="D136" s="282">
        <v>1375</v>
      </c>
      <c r="E136" s="282">
        <v>6051.42</v>
      </c>
      <c r="F136" s="282">
        <v>5450</v>
      </c>
      <c r="G136" s="282"/>
      <c r="H136" s="282">
        <v>10260</v>
      </c>
      <c r="I136" s="282">
        <v>12993</v>
      </c>
      <c r="J136" s="283">
        <f t="shared" si="1"/>
        <v>2733</v>
      </c>
      <c r="K136" s="212"/>
    </row>
    <row r="137" spans="1:11">
      <c r="A137" s="213"/>
      <c r="B137" s="212" t="s">
        <v>890</v>
      </c>
      <c r="C137" s="212" t="s">
        <v>891</v>
      </c>
      <c r="D137" s="282"/>
      <c r="E137" s="282">
        <v>40</v>
      </c>
      <c r="F137" s="282"/>
      <c r="G137" s="282"/>
      <c r="H137" s="282"/>
      <c r="I137" s="282">
        <v>500</v>
      </c>
      <c r="J137" s="283">
        <f t="shared" si="1"/>
        <v>500</v>
      </c>
      <c r="K137" s="212"/>
    </row>
    <row r="138" spans="1:11">
      <c r="A138" s="213"/>
      <c r="B138" s="212" t="s">
        <v>930</v>
      </c>
      <c r="C138" s="212" t="s">
        <v>931</v>
      </c>
      <c r="D138" s="282">
        <v>2922.34</v>
      </c>
      <c r="E138" s="282">
        <v>0</v>
      </c>
      <c r="F138" s="282">
        <v>0</v>
      </c>
      <c r="G138" s="282"/>
      <c r="H138" s="282">
        <v>4250</v>
      </c>
      <c r="I138" s="282">
        <v>4250</v>
      </c>
      <c r="J138" s="283">
        <f t="shared" si="1"/>
        <v>0</v>
      </c>
      <c r="K138" s="212"/>
    </row>
    <row r="139" spans="1:11">
      <c r="A139" s="213"/>
      <c r="B139" s="212" t="s">
        <v>704</v>
      </c>
      <c r="C139" s="212" t="s">
        <v>705</v>
      </c>
      <c r="D139" s="282"/>
      <c r="E139" s="282">
        <v>5000</v>
      </c>
      <c r="F139" s="282">
        <v>5557.44</v>
      </c>
      <c r="G139" s="282"/>
      <c r="H139" s="282">
        <v>5500</v>
      </c>
      <c r="I139" s="282">
        <v>5500</v>
      </c>
      <c r="J139" s="283">
        <f t="shared" ref="J139:J205" si="2">+I139-H139</f>
        <v>0</v>
      </c>
      <c r="K139" s="212"/>
    </row>
    <row r="140" spans="1:11">
      <c r="A140" s="213"/>
      <c r="B140" s="212" t="s">
        <v>794</v>
      </c>
      <c r="C140" s="212" t="s">
        <v>795</v>
      </c>
      <c r="D140" s="282">
        <v>218.87</v>
      </c>
      <c r="E140" s="282"/>
      <c r="F140" s="282"/>
      <c r="G140" s="282"/>
      <c r="H140" s="282"/>
      <c r="I140" s="282"/>
      <c r="J140" s="283">
        <f t="shared" si="2"/>
        <v>0</v>
      </c>
      <c r="K140" s="212"/>
    </row>
    <row r="141" spans="1:11">
      <c r="A141" s="213"/>
      <c r="B141" s="212" t="s">
        <v>923</v>
      </c>
      <c r="C141" s="212" t="s">
        <v>924</v>
      </c>
      <c r="D141" s="282">
        <v>45491.57</v>
      </c>
      <c r="E141" s="282">
        <v>54689.03</v>
      </c>
      <c r="F141" s="282">
        <v>15108.2</v>
      </c>
      <c r="G141" s="282"/>
      <c r="H141" s="282">
        <v>60000</v>
      </c>
      <c r="I141" s="282">
        <v>60000</v>
      </c>
      <c r="J141" s="283">
        <f t="shared" si="2"/>
        <v>0</v>
      </c>
      <c r="K141" s="212"/>
    </row>
    <row r="142" spans="1:11">
      <c r="A142" s="213"/>
      <c r="B142" s="212" t="s">
        <v>925</v>
      </c>
      <c r="C142" s="212" t="s">
        <v>926</v>
      </c>
      <c r="D142" s="282">
        <v>29323.65</v>
      </c>
      <c r="E142" s="282">
        <v>26814.799999999999</v>
      </c>
      <c r="F142" s="282">
        <v>-2</v>
      </c>
      <c r="G142" s="282"/>
      <c r="H142" s="282">
        <v>20000</v>
      </c>
      <c r="I142" s="282">
        <v>20000</v>
      </c>
      <c r="J142" s="283">
        <f t="shared" si="2"/>
        <v>0</v>
      </c>
      <c r="K142" s="212"/>
    </row>
    <row r="143" spans="1:11">
      <c r="A143" s="213"/>
      <c r="B143" s="212" t="s">
        <v>745</v>
      </c>
      <c r="C143" s="212" t="s">
        <v>746</v>
      </c>
      <c r="D143" s="282">
        <v>5.09</v>
      </c>
      <c r="E143" s="282"/>
      <c r="F143" s="282"/>
      <c r="G143" s="282"/>
      <c r="H143" s="282"/>
      <c r="I143" s="282">
        <v>200</v>
      </c>
      <c r="J143" s="283">
        <f t="shared" si="2"/>
        <v>200</v>
      </c>
      <c r="K143" s="212"/>
    </row>
    <row r="144" spans="1:11">
      <c r="A144" s="213"/>
      <c r="B144" s="212" t="s">
        <v>936</v>
      </c>
      <c r="C144" s="212" t="s">
        <v>937</v>
      </c>
      <c r="D144" s="282"/>
      <c r="E144" s="282">
        <v>61.61</v>
      </c>
      <c r="F144" s="282"/>
      <c r="G144" s="282"/>
      <c r="H144" s="282"/>
      <c r="I144" s="282"/>
      <c r="J144" s="283">
        <f t="shared" si="2"/>
        <v>0</v>
      </c>
      <c r="K144" s="212"/>
    </row>
    <row r="145" spans="1:11">
      <c r="A145" s="213"/>
      <c r="B145" s="212" t="s">
        <v>722</v>
      </c>
      <c r="C145" s="212" t="s">
        <v>723</v>
      </c>
      <c r="D145" s="282">
        <v>67051.240000000005</v>
      </c>
      <c r="E145" s="282">
        <v>26817.51</v>
      </c>
      <c r="F145" s="282">
        <v>7443.93</v>
      </c>
      <c r="G145" s="282"/>
      <c r="H145" s="282">
        <v>120000</v>
      </c>
      <c r="I145" s="282">
        <v>120000</v>
      </c>
      <c r="J145" s="283">
        <f t="shared" si="2"/>
        <v>0</v>
      </c>
      <c r="K145" s="212"/>
    </row>
    <row r="146" spans="1:11">
      <c r="A146" s="213"/>
      <c r="B146" s="212" t="s">
        <v>874</v>
      </c>
      <c r="C146" s="212" t="s">
        <v>875</v>
      </c>
      <c r="D146" s="282">
        <v>1254.83</v>
      </c>
      <c r="E146" s="282">
        <v>5583.22</v>
      </c>
      <c r="F146" s="282">
        <v>2522.06</v>
      </c>
      <c r="G146" s="282"/>
      <c r="H146" s="282">
        <v>5000</v>
      </c>
      <c r="I146" s="282">
        <v>20000</v>
      </c>
      <c r="J146" s="283">
        <f t="shared" si="2"/>
        <v>15000</v>
      </c>
      <c r="K146" s="212"/>
    </row>
    <row r="147" spans="1:11">
      <c r="A147" s="213"/>
      <c r="B147" s="212" t="s">
        <v>757</v>
      </c>
      <c r="C147" s="212" t="s">
        <v>758</v>
      </c>
      <c r="D147" s="282">
        <v>33611.97</v>
      </c>
      <c r="E147" s="282">
        <v>36565.919999999998</v>
      </c>
      <c r="F147" s="282">
        <v>4274.25</v>
      </c>
      <c r="G147" s="282"/>
      <c r="H147" s="282">
        <v>22740</v>
      </c>
      <c r="I147" s="282">
        <v>26000</v>
      </c>
      <c r="J147" s="283">
        <f t="shared" si="2"/>
        <v>3260</v>
      </c>
      <c r="K147" s="212"/>
    </row>
    <row r="148" spans="1:11">
      <c r="A148" s="213"/>
      <c r="B148" s="212" t="s">
        <v>927</v>
      </c>
      <c r="C148" s="212" t="s">
        <v>928</v>
      </c>
      <c r="D148" s="282">
        <v>332</v>
      </c>
      <c r="E148" s="282"/>
      <c r="F148" s="282"/>
      <c r="G148" s="282"/>
      <c r="H148" s="282"/>
      <c r="I148" s="282"/>
      <c r="J148" s="283">
        <f t="shared" si="2"/>
        <v>0</v>
      </c>
      <c r="K148" s="212"/>
    </row>
    <row r="149" spans="1:11">
      <c r="A149" s="213"/>
      <c r="B149" s="212" t="s">
        <v>759</v>
      </c>
      <c r="C149" s="212" t="s">
        <v>760</v>
      </c>
      <c r="D149" s="282">
        <v>34895.340000000004</v>
      </c>
      <c r="E149" s="282"/>
      <c r="F149" s="282"/>
      <c r="G149" s="282"/>
      <c r="H149" s="282"/>
      <c r="I149" s="282">
        <v>0</v>
      </c>
      <c r="J149" s="283">
        <f t="shared" si="2"/>
        <v>0</v>
      </c>
      <c r="K149" s="212"/>
    </row>
    <row r="150" spans="1:11">
      <c r="A150" s="213"/>
      <c r="B150" s="212" t="s">
        <v>866</v>
      </c>
      <c r="C150" s="212" t="s">
        <v>867</v>
      </c>
      <c r="D150" s="282"/>
      <c r="E150" s="282"/>
      <c r="F150" s="282">
        <v>1100</v>
      </c>
      <c r="G150" s="282"/>
      <c r="H150" s="282">
        <v>0</v>
      </c>
      <c r="I150" s="282">
        <v>0</v>
      </c>
      <c r="J150" s="283">
        <f t="shared" si="2"/>
        <v>0</v>
      </c>
      <c r="K150" s="212"/>
    </row>
    <row r="151" spans="1:11">
      <c r="A151" s="213"/>
      <c r="B151" s="212" t="s">
        <v>707</v>
      </c>
      <c r="C151" s="212" t="s">
        <v>708</v>
      </c>
      <c r="D151" s="282"/>
      <c r="E151" s="282">
        <v>2846.75</v>
      </c>
      <c r="F151" s="282">
        <v>2215.52</v>
      </c>
      <c r="G151" s="282"/>
      <c r="H151" s="282">
        <v>0</v>
      </c>
      <c r="I151" s="282">
        <v>0</v>
      </c>
      <c r="J151" s="283">
        <f t="shared" si="2"/>
        <v>0</v>
      </c>
      <c r="K151" s="212"/>
    </row>
    <row r="152" spans="1:11">
      <c r="A152" s="213"/>
      <c r="B152" s="212" t="s">
        <v>724</v>
      </c>
      <c r="C152" s="212" t="s">
        <v>725</v>
      </c>
      <c r="D152" s="282">
        <v>15253.1</v>
      </c>
      <c r="E152" s="282">
        <v>0</v>
      </c>
      <c r="F152" s="282">
        <v>0</v>
      </c>
      <c r="G152" s="282"/>
      <c r="H152" s="282">
        <v>12000</v>
      </c>
      <c r="I152" s="282">
        <v>2000</v>
      </c>
      <c r="J152" s="283">
        <f t="shared" si="2"/>
        <v>-10000</v>
      </c>
      <c r="K152" s="212"/>
    </row>
    <row r="153" spans="1:11">
      <c r="A153" s="213"/>
      <c r="B153" s="212" t="s">
        <v>763</v>
      </c>
      <c r="C153" s="212" t="s">
        <v>764</v>
      </c>
      <c r="D153" s="282"/>
      <c r="E153" s="282">
        <v>282.39999999999998</v>
      </c>
      <c r="F153" s="282">
        <v>0</v>
      </c>
      <c r="G153" s="282"/>
      <c r="H153" s="282">
        <v>0</v>
      </c>
      <c r="I153" s="282">
        <v>0</v>
      </c>
      <c r="J153" s="283">
        <f t="shared" si="2"/>
        <v>0</v>
      </c>
      <c r="K153" s="212"/>
    </row>
    <row r="154" spans="1:11">
      <c r="A154" s="213"/>
      <c r="B154" s="212" t="s">
        <v>771</v>
      </c>
      <c r="C154" s="212" t="s">
        <v>772</v>
      </c>
      <c r="D154" s="282">
        <v>0</v>
      </c>
      <c r="E154" s="282"/>
      <c r="F154" s="282"/>
      <c r="G154" s="282"/>
      <c r="H154" s="282"/>
      <c r="I154" s="282">
        <v>0</v>
      </c>
      <c r="J154" s="283">
        <f t="shared" si="2"/>
        <v>0</v>
      </c>
      <c r="K154" s="212"/>
    </row>
    <row r="155" spans="1:11" s="110" customFormat="1">
      <c r="A155" s="213" t="s">
        <v>1052</v>
      </c>
      <c r="B155" s="213"/>
      <c r="C155" s="213"/>
      <c r="D155" s="283">
        <v>491895.60000000003</v>
      </c>
      <c r="E155" s="283">
        <v>444365.69999999995</v>
      </c>
      <c r="F155" s="283">
        <v>171953.76</v>
      </c>
      <c r="G155" s="283"/>
      <c r="H155" s="283">
        <f>SUM(H124:H154)</f>
        <v>591510</v>
      </c>
      <c r="I155" s="283">
        <f>SUM(I124:I154)</f>
        <v>673203</v>
      </c>
      <c r="J155" s="283">
        <f t="shared" si="2"/>
        <v>81693</v>
      </c>
      <c r="K155" s="213"/>
    </row>
    <row r="156" spans="1:11" s="110" customFormat="1">
      <c r="A156" s="213"/>
      <c r="B156" s="213"/>
      <c r="C156" s="213"/>
      <c r="D156" s="283"/>
      <c r="E156" s="283"/>
      <c r="F156" s="283"/>
      <c r="G156" s="283"/>
      <c r="H156" s="283"/>
      <c r="I156" s="283"/>
      <c r="J156" s="283"/>
      <c r="K156" s="213"/>
    </row>
    <row r="157" spans="1:11">
      <c r="A157" s="213" t="s">
        <v>948</v>
      </c>
      <c r="B157" s="212" t="s">
        <v>687</v>
      </c>
      <c r="C157" s="212" t="s">
        <v>688</v>
      </c>
      <c r="D157" s="282">
        <v>139.49</v>
      </c>
      <c r="E157" s="282">
        <v>590.75</v>
      </c>
      <c r="F157" s="282">
        <v>0</v>
      </c>
      <c r="G157" s="282"/>
      <c r="H157" s="282">
        <v>250</v>
      </c>
      <c r="I157" s="282">
        <v>200</v>
      </c>
      <c r="J157" s="283">
        <f t="shared" si="2"/>
        <v>-50</v>
      </c>
      <c r="K157" s="212"/>
    </row>
    <row r="158" spans="1:11">
      <c r="A158" s="213"/>
      <c r="B158" s="212" t="s">
        <v>689</v>
      </c>
      <c r="C158" s="212" t="s">
        <v>690</v>
      </c>
      <c r="D158" s="282">
        <v>325.97000000000003</v>
      </c>
      <c r="E158" s="282">
        <v>408.5</v>
      </c>
      <c r="F158" s="282">
        <v>0</v>
      </c>
      <c r="G158" s="282"/>
      <c r="H158" s="282">
        <v>1000</v>
      </c>
      <c r="I158" s="282">
        <v>700</v>
      </c>
      <c r="J158" s="283">
        <f t="shared" si="2"/>
        <v>-300</v>
      </c>
      <c r="K158" s="212"/>
    </row>
    <row r="159" spans="1:11">
      <c r="A159" s="213"/>
      <c r="B159" s="212" t="s">
        <v>691</v>
      </c>
      <c r="C159" s="212" t="s">
        <v>692</v>
      </c>
      <c r="D159" s="282">
        <v>1651.9</v>
      </c>
      <c r="E159" s="282">
        <v>4617.25</v>
      </c>
      <c r="F159" s="282">
        <v>0</v>
      </c>
      <c r="G159" s="282"/>
      <c r="H159" s="282">
        <v>2000</v>
      </c>
      <c r="I159" s="282">
        <v>1600</v>
      </c>
      <c r="J159" s="283">
        <f t="shared" si="2"/>
        <v>-400</v>
      </c>
      <c r="K159" s="212"/>
    </row>
    <row r="160" spans="1:11">
      <c r="A160" s="213"/>
      <c r="B160" s="212" t="s">
        <v>694</v>
      </c>
      <c r="C160" s="212" t="s">
        <v>695</v>
      </c>
      <c r="D160" s="282">
        <v>8238.1299999999992</v>
      </c>
      <c r="E160" s="282">
        <v>6657.84</v>
      </c>
      <c r="F160" s="282">
        <v>11129.64</v>
      </c>
      <c r="G160" s="282"/>
      <c r="H160" s="282">
        <v>28000</v>
      </c>
      <c r="I160" s="282">
        <v>14000</v>
      </c>
      <c r="J160" s="283">
        <f t="shared" si="2"/>
        <v>-14000</v>
      </c>
      <c r="K160" s="212"/>
    </row>
    <row r="161" spans="1:11">
      <c r="A161" s="213"/>
      <c r="B161" s="212" t="s">
        <v>697</v>
      </c>
      <c r="C161" s="212" t="s">
        <v>698</v>
      </c>
      <c r="D161" s="282"/>
      <c r="E161" s="282"/>
      <c r="F161" s="282">
        <v>0</v>
      </c>
      <c r="G161" s="282"/>
      <c r="H161" s="282">
        <v>5700</v>
      </c>
      <c r="I161" s="282">
        <v>0</v>
      </c>
      <c r="J161" s="283">
        <f t="shared" si="2"/>
        <v>-5700</v>
      </c>
      <c r="K161" s="212"/>
    </row>
    <row r="162" spans="1:11">
      <c r="A162" s="213"/>
      <c r="B162" s="212" t="s">
        <v>700</v>
      </c>
      <c r="C162" s="212" t="s">
        <v>701</v>
      </c>
      <c r="D162" s="282">
        <v>160.19999999999999</v>
      </c>
      <c r="E162" s="282">
        <v>411.96</v>
      </c>
      <c r="F162" s="282">
        <v>71.3</v>
      </c>
      <c r="G162" s="282"/>
      <c r="H162" s="282">
        <v>500</v>
      </c>
      <c r="I162" s="282">
        <v>300</v>
      </c>
      <c r="J162" s="283">
        <f t="shared" si="2"/>
        <v>-200</v>
      </c>
      <c r="K162" s="212"/>
    </row>
    <row r="163" spans="1:11">
      <c r="A163" s="213"/>
      <c r="B163" s="212" t="s">
        <v>702</v>
      </c>
      <c r="C163" s="212" t="s">
        <v>703</v>
      </c>
      <c r="D163" s="282">
        <v>640</v>
      </c>
      <c r="E163" s="282">
        <v>500</v>
      </c>
      <c r="F163" s="282">
        <v>660</v>
      </c>
      <c r="G163" s="282"/>
      <c r="H163" s="282">
        <v>1850</v>
      </c>
      <c r="I163" s="282">
        <v>1000</v>
      </c>
      <c r="J163" s="283">
        <f t="shared" si="2"/>
        <v>-850</v>
      </c>
      <c r="K163" s="212"/>
    </row>
    <row r="164" spans="1:11">
      <c r="A164" s="213"/>
      <c r="B164" s="212" t="s">
        <v>704</v>
      </c>
      <c r="C164" s="212" t="s">
        <v>705</v>
      </c>
      <c r="D164" s="282">
        <v>3487</v>
      </c>
      <c r="E164" s="282">
        <v>6494</v>
      </c>
      <c r="F164" s="282">
        <v>15931.82</v>
      </c>
      <c r="G164" s="282"/>
      <c r="H164" s="282">
        <v>18784</v>
      </c>
      <c r="I164" s="282">
        <v>21000</v>
      </c>
      <c r="J164" s="283">
        <f t="shared" si="2"/>
        <v>2216</v>
      </c>
      <c r="K164" s="212"/>
    </row>
    <row r="165" spans="1:11">
      <c r="A165" s="213"/>
      <c r="B165" s="212" t="s">
        <v>707</v>
      </c>
      <c r="C165" s="212" t="s">
        <v>708</v>
      </c>
      <c r="D165" s="282">
        <v>1686.03</v>
      </c>
      <c r="E165" s="282">
        <v>6682.65</v>
      </c>
      <c r="F165" s="282">
        <v>10.81</v>
      </c>
      <c r="G165" s="282"/>
      <c r="H165" s="282">
        <v>2250</v>
      </c>
      <c r="I165" s="282">
        <v>1000</v>
      </c>
      <c r="J165" s="283">
        <f t="shared" si="2"/>
        <v>-1250</v>
      </c>
      <c r="K165" s="212"/>
    </row>
    <row r="166" spans="1:11">
      <c r="A166" s="213"/>
      <c r="B166" s="212" t="s">
        <v>710</v>
      </c>
      <c r="C166" s="212" t="s">
        <v>711</v>
      </c>
      <c r="D166" s="282"/>
      <c r="E166" s="282"/>
      <c r="F166" s="282">
        <v>1750</v>
      </c>
      <c r="G166" s="282"/>
      <c r="H166" s="282">
        <v>0</v>
      </c>
      <c r="I166" s="282">
        <v>0</v>
      </c>
      <c r="J166" s="283">
        <f t="shared" si="2"/>
        <v>0</v>
      </c>
      <c r="K166" s="212"/>
    </row>
    <row r="167" spans="1:11" s="110" customFormat="1">
      <c r="A167" s="213" t="s">
        <v>1053</v>
      </c>
      <c r="B167" s="213"/>
      <c r="C167" s="213"/>
      <c r="D167" s="283">
        <v>16328.720000000001</v>
      </c>
      <c r="E167" s="283">
        <v>26362.949999999997</v>
      </c>
      <c r="F167" s="283">
        <v>29553.57</v>
      </c>
      <c r="G167" s="283"/>
      <c r="H167" s="283">
        <f>SUM(H157:H166)</f>
        <v>60334</v>
      </c>
      <c r="I167" s="283">
        <f>SUM(I157:I166)</f>
        <v>39800</v>
      </c>
      <c r="J167" s="283">
        <f t="shared" si="2"/>
        <v>-20534</v>
      </c>
      <c r="K167" s="213"/>
    </row>
    <row r="168" spans="1:11" s="110" customFormat="1">
      <c r="A168" s="213"/>
      <c r="B168" s="213"/>
      <c r="C168" s="213"/>
      <c r="D168" s="283"/>
      <c r="E168" s="283"/>
      <c r="F168" s="283"/>
      <c r="G168" s="283"/>
      <c r="H168" s="283"/>
      <c r="I168" s="283"/>
      <c r="J168" s="283"/>
      <c r="K168" s="213"/>
    </row>
    <row r="169" spans="1:11">
      <c r="A169" s="213" t="s">
        <v>953</v>
      </c>
      <c r="B169" s="212" t="s">
        <v>775</v>
      </c>
      <c r="C169" s="212" t="s">
        <v>776</v>
      </c>
      <c r="D169" s="282">
        <v>5457.53</v>
      </c>
      <c r="E169" s="282">
        <v>8293.23</v>
      </c>
      <c r="F169" s="282">
        <v>0</v>
      </c>
      <c r="G169" s="282"/>
      <c r="H169" s="282">
        <v>13000</v>
      </c>
      <c r="I169" s="282">
        <v>10000</v>
      </c>
      <c r="J169" s="283">
        <f t="shared" si="2"/>
        <v>-3000</v>
      </c>
      <c r="K169" s="212"/>
    </row>
    <row r="170" spans="1:11">
      <c r="A170" s="213"/>
      <c r="B170" s="212" t="s">
        <v>505</v>
      </c>
      <c r="C170" s="212" t="s">
        <v>729</v>
      </c>
      <c r="D170" s="282"/>
      <c r="E170" s="282">
        <v>12950.96</v>
      </c>
      <c r="F170" s="282">
        <v>9849.9</v>
      </c>
      <c r="G170" s="282"/>
      <c r="H170" s="282">
        <v>13771</v>
      </c>
      <c r="I170" s="282"/>
      <c r="J170" s="283">
        <f t="shared" si="2"/>
        <v>-13771</v>
      </c>
      <c r="K170" s="212"/>
    </row>
    <row r="171" spans="1:11">
      <c r="A171" s="213"/>
      <c r="B171" s="212" t="s">
        <v>687</v>
      </c>
      <c r="C171" s="212" t="s">
        <v>688</v>
      </c>
      <c r="D171" s="282">
        <v>338.77</v>
      </c>
      <c r="E171" s="282">
        <v>125.62</v>
      </c>
      <c r="F171" s="282">
        <v>165.04</v>
      </c>
      <c r="G171" s="282"/>
      <c r="H171" s="282">
        <v>1000</v>
      </c>
      <c r="I171" s="282">
        <v>1050</v>
      </c>
      <c r="J171" s="283">
        <f t="shared" si="2"/>
        <v>50</v>
      </c>
      <c r="K171" s="212"/>
    </row>
    <row r="172" spans="1:11">
      <c r="A172" s="213"/>
      <c r="B172" s="212" t="s">
        <v>843</v>
      </c>
      <c r="C172" s="212" t="s">
        <v>844</v>
      </c>
      <c r="D172" s="282">
        <v>0</v>
      </c>
      <c r="E172" s="282">
        <v>0</v>
      </c>
      <c r="F172" s="282">
        <v>0</v>
      </c>
      <c r="G172" s="282"/>
      <c r="H172" s="282">
        <v>750</v>
      </c>
      <c r="I172" s="282">
        <v>750</v>
      </c>
      <c r="J172" s="283">
        <f t="shared" si="2"/>
        <v>0</v>
      </c>
      <c r="K172" s="212"/>
    </row>
    <row r="173" spans="1:11">
      <c r="A173" s="213"/>
      <c r="B173" s="212" t="s">
        <v>689</v>
      </c>
      <c r="C173" s="212" t="s">
        <v>690</v>
      </c>
      <c r="D173" s="282">
        <v>41654.370000000003</v>
      </c>
      <c r="E173" s="282">
        <v>16769.62</v>
      </c>
      <c r="F173" s="282">
        <v>14557.39</v>
      </c>
      <c r="G173" s="282"/>
      <c r="H173" s="282">
        <v>14822</v>
      </c>
      <c r="I173" s="282">
        <v>20000</v>
      </c>
      <c r="J173" s="283">
        <f t="shared" si="2"/>
        <v>5178</v>
      </c>
      <c r="K173" s="212"/>
    </row>
    <row r="174" spans="1:11">
      <c r="A174" s="213"/>
      <c r="B174" s="212" t="s">
        <v>691</v>
      </c>
      <c r="C174" s="212" t="s">
        <v>692</v>
      </c>
      <c r="D174" s="282">
        <v>687501.61999999988</v>
      </c>
      <c r="E174" s="282">
        <v>586400.48</v>
      </c>
      <c r="F174" s="282">
        <v>277329.94</v>
      </c>
      <c r="G174" s="282"/>
      <c r="H174" s="282">
        <v>1685279</v>
      </c>
      <c r="I174" s="282">
        <v>1489139</v>
      </c>
      <c r="J174" s="283">
        <f t="shared" si="2"/>
        <v>-196140</v>
      </c>
      <c r="K174" s="212"/>
    </row>
    <row r="175" spans="1:11">
      <c r="A175" s="213"/>
      <c r="B175" s="212" t="s">
        <v>694</v>
      </c>
      <c r="C175" s="212" t="s">
        <v>695</v>
      </c>
      <c r="D175" s="282">
        <v>204764.15</v>
      </c>
      <c r="E175" s="282">
        <v>106667.28</v>
      </c>
      <c r="F175" s="282">
        <v>11482.39</v>
      </c>
      <c r="G175" s="282"/>
      <c r="H175" s="282">
        <v>202300</v>
      </c>
      <c r="I175" s="282">
        <v>218250</v>
      </c>
      <c r="J175" s="283">
        <f t="shared" si="2"/>
        <v>15950</v>
      </c>
      <c r="K175" s="212"/>
    </row>
    <row r="176" spans="1:11">
      <c r="A176" s="213"/>
      <c r="B176" s="212" t="s">
        <v>700</v>
      </c>
      <c r="C176" s="212" t="s">
        <v>701</v>
      </c>
      <c r="D176" s="282">
        <v>2097.8900000000003</v>
      </c>
      <c r="E176" s="282">
        <v>3972.74</v>
      </c>
      <c r="F176" s="282">
        <v>965.6</v>
      </c>
      <c r="G176" s="282"/>
      <c r="H176" s="282">
        <v>1000</v>
      </c>
      <c r="I176" s="282">
        <v>5000</v>
      </c>
      <c r="J176" s="283">
        <f t="shared" si="2"/>
        <v>4000</v>
      </c>
      <c r="K176" s="212"/>
    </row>
    <row r="177" spans="1:11">
      <c r="A177" s="213"/>
      <c r="B177" s="212" t="s">
        <v>702</v>
      </c>
      <c r="C177" s="212" t="s">
        <v>703</v>
      </c>
      <c r="D177" s="282">
        <v>32838.129999999997</v>
      </c>
      <c r="E177" s="282">
        <v>33890.92</v>
      </c>
      <c r="F177" s="282">
        <v>36429.17</v>
      </c>
      <c r="G177" s="282"/>
      <c r="H177" s="282">
        <v>33931</v>
      </c>
      <c r="I177" s="282">
        <v>41228</v>
      </c>
      <c r="J177" s="283">
        <f t="shared" si="2"/>
        <v>7297</v>
      </c>
      <c r="K177" s="212"/>
    </row>
    <row r="178" spans="1:11">
      <c r="A178" s="213"/>
      <c r="B178" s="212" t="s">
        <v>862</v>
      </c>
      <c r="C178" s="212" t="s">
        <v>863</v>
      </c>
      <c r="D178" s="282">
        <v>11747.29</v>
      </c>
      <c r="E178" s="282">
        <v>13317.89</v>
      </c>
      <c r="F178" s="282">
        <v>5894.41</v>
      </c>
      <c r="G178" s="282"/>
      <c r="H178" s="282">
        <v>15000</v>
      </c>
      <c r="I178" s="282">
        <v>17000</v>
      </c>
      <c r="J178" s="283">
        <f t="shared" si="2"/>
        <v>2000</v>
      </c>
      <c r="K178" s="212"/>
    </row>
    <row r="179" spans="1:11">
      <c r="A179" s="213"/>
      <c r="B179" s="212" t="s">
        <v>864</v>
      </c>
      <c r="C179" s="212" t="s">
        <v>865</v>
      </c>
      <c r="D179" s="282">
        <v>93399.58</v>
      </c>
      <c r="E179" s="282">
        <v>107961.29</v>
      </c>
      <c r="F179" s="282">
        <v>44033.94</v>
      </c>
      <c r="G179" s="282"/>
      <c r="H179" s="282">
        <v>122628</v>
      </c>
      <c r="I179" s="282">
        <v>177870</v>
      </c>
      <c r="J179" s="283">
        <f t="shared" si="2"/>
        <v>55242</v>
      </c>
      <c r="K179" s="212"/>
    </row>
    <row r="180" spans="1:11">
      <c r="A180" s="213"/>
      <c r="B180" s="212" t="s">
        <v>856</v>
      </c>
      <c r="C180" s="212" t="s">
        <v>857</v>
      </c>
      <c r="D180" s="282">
        <v>8678.33</v>
      </c>
      <c r="E180" s="282">
        <v>8852</v>
      </c>
      <c r="F180" s="282">
        <v>9029</v>
      </c>
      <c r="G180" s="282"/>
      <c r="H180" s="282">
        <v>9000</v>
      </c>
      <c r="I180" s="282">
        <v>10010</v>
      </c>
      <c r="J180" s="283">
        <f t="shared" si="2"/>
        <v>1010</v>
      </c>
      <c r="K180" s="212"/>
    </row>
    <row r="181" spans="1:11">
      <c r="A181" s="213"/>
      <c r="B181" s="212" t="s">
        <v>704</v>
      </c>
      <c r="C181" s="212" t="s">
        <v>705</v>
      </c>
      <c r="D181" s="282">
        <v>1559469.71</v>
      </c>
      <c r="E181" s="282">
        <v>2228705.06</v>
      </c>
      <c r="F181" s="282">
        <v>1244619.77</v>
      </c>
      <c r="G181" s="282"/>
      <c r="H181" s="282">
        <v>1920735</v>
      </c>
      <c r="I181" s="282">
        <v>1950739</v>
      </c>
      <c r="J181" s="283">
        <f t="shared" si="2"/>
        <v>30004</v>
      </c>
      <c r="K181" s="212"/>
    </row>
    <row r="182" spans="1:11">
      <c r="A182" s="213"/>
      <c r="B182" s="212" t="s">
        <v>845</v>
      </c>
      <c r="C182" s="212" t="s">
        <v>846</v>
      </c>
      <c r="D182" s="282">
        <v>222852.04</v>
      </c>
      <c r="E182" s="282">
        <v>875886.26</v>
      </c>
      <c r="F182" s="282">
        <v>568099.6</v>
      </c>
      <c r="G182" s="282"/>
      <c r="H182" s="282">
        <v>900000</v>
      </c>
      <c r="I182" s="282">
        <v>1232455</v>
      </c>
      <c r="J182" s="283">
        <f t="shared" si="2"/>
        <v>332455</v>
      </c>
      <c r="K182" s="212"/>
    </row>
    <row r="183" spans="1:11">
      <c r="A183" s="213"/>
      <c r="B183" s="212" t="s">
        <v>848</v>
      </c>
      <c r="C183" s="212" t="s">
        <v>849</v>
      </c>
      <c r="D183" s="282">
        <v>114618.29</v>
      </c>
      <c r="E183" s="282">
        <v>174797.02000000002</v>
      </c>
      <c r="F183" s="282">
        <v>217232.44999999998</v>
      </c>
      <c r="G183" s="282"/>
      <c r="H183" s="282">
        <v>249000</v>
      </c>
      <c r="I183" s="282">
        <v>331198</v>
      </c>
      <c r="J183" s="283">
        <f t="shared" si="2"/>
        <v>82198</v>
      </c>
      <c r="K183" s="212"/>
    </row>
    <row r="184" spans="1:11">
      <c r="A184" s="213"/>
      <c r="B184" s="212" t="s">
        <v>858</v>
      </c>
      <c r="C184" s="212" t="s">
        <v>859</v>
      </c>
      <c r="D184" s="282">
        <v>13450.09</v>
      </c>
      <c r="E184" s="282">
        <v>15736.47</v>
      </c>
      <c r="F184" s="282">
        <v>12248.050000000001</v>
      </c>
      <c r="G184" s="282"/>
      <c r="H184" s="282">
        <v>15278</v>
      </c>
      <c r="I184" s="282">
        <v>17678</v>
      </c>
      <c r="J184" s="283">
        <f t="shared" si="2"/>
        <v>2400</v>
      </c>
      <c r="K184" s="212"/>
    </row>
    <row r="185" spans="1:11">
      <c r="A185" s="213"/>
      <c r="B185" s="212" t="s">
        <v>796</v>
      </c>
      <c r="C185" s="212" t="s">
        <v>797</v>
      </c>
      <c r="D185" s="282"/>
      <c r="E185" s="282"/>
      <c r="F185" s="282">
        <v>1156.3599999999999</v>
      </c>
      <c r="G185" s="282"/>
      <c r="H185" s="282">
        <v>0</v>
      </c>
      <c r="I185" s="282">
        <v>0</v>
      </c>
      <c r="J185" s="283">
        <f t="shared" si="2"/>
        <v>0</v>
      </c>
      <c r="K185" s="212"/>
    </row>
    <row r="186" spans="1:11">
      <c r="A186" s="213"/>
      <c r="B186" s="212" t="s">
        <v>737</v>
      </c>
      <c r="C186" s="212" t="s">
        <v>738</v>
      </c>
      <c r="D186" s="282">
        <v>11717.71</v>
      </c>
      <c r="E186" s="282">
        <v>11717.64</v>
      </c>
      <c r="F186" s="282">
        <v>4882.3500000000004</v>
      </c>
      <c r="G186" s="282"/>
      <c r="H186" s="282">
        <v>11718</v>
      </c>
      <c r="I186" s="282">
        <v>11718</v>
      </c>
      <c r="J186" s="283">
        <f t="shared" si="2"/>
        <v>0</v>
      </c>
      <c r="K186" s="212"/>
    </row>
    <row r="187" spans="1:11">
      <c r="A187" s="213"/>
      <c r="B187" s="212" t="s">
        <v>739</v>
      </c>
      <c r="C187" s="212" t="s">
        <v>740</v>
      </c>
      <c r="D187" s="282">
        <v>0</v>
      </c>
      <c r="E187" s="282">
        <v>0</v>
      </c>
      <c r="F187" s="282">
        <v>0</v>
      </c>
      <c r="G187" s="282"/>
      <c r="H187" s="282">
        <v>500</v>
      </c>
      <c r="I187" s="282">
        <v>500</v>
      </c>
      <c r="J187" s="283">
        <f t="shared" si="2"/>
        <v>0</v>
      </c>
      <c r="K187" s="212"/>
    </row>
    <row r="188" spans="1:11">
      <c r="A188" s="213"/>
      <c r="B188" s="212" t="s">
        <v>745</v>
      </c>
      <c r="C188" s="212" t="s">
        <v>746</v>
      </c>
      <c r="D188" s="282">
        <v>263.27999999999997</v>
      </c>
      <c r="E188" s="282"/>
      <c r="F188" s="282"/>
      <c r="G188" s="282"/>
      <c r="H188" s="282"/>
      <c r="I188" s="282">
        <v>0</v>
      </c>
      <c r="J188" s="283">
        <f t="shared" si="2"/>
        <v>0</v>
      </c>
      <c r="K188" s="212"/>
    </row>
    <row r="189" spans="1:11">
      <c r="A189" s="213"/>
      <c r="B189" s="212" t="s">
        <v>722</v>
      </c>
      <c r="C189" s="212" t="s">
        <v>723</v>
      </c>
      <c r="D189" s="282">
        <v>8173.1</v>
      </c>
      <c r="E189" s="282">
        <v>5140</v>
      </c>
      <c r="F189" s="282">
        <v>0</v>
      </c>
      <c r="G189" s="282"/>
      <c r="H189" s="282">
        <v>5000</v>
      </c>
      <c r="I189" s="282">
        <v>5000</v>
      </c>
      <c r="J189" s="283">
        <f t="shared" si="2"/>
        <v>0</v>
      </c>
      <c r="K189" s="212"/>
    </row>
    <row r="190" spans="1:11">
      <c r="A190" s="213"/>
      <c r="B190" s="212" t="s">
        <v>850</v>
      </c>
      <c r="C190" s="212" t="s">
        <v>851</v>
      </c>
      <c r="D190" s="282"/>
      <c r="E190" s="282">
        <v>0</v>
      </c>
      <c r="F190" s="282"/>
      <c r="G190" s="282"/>
      <c r="H190" s="282"/>
      <c r="I190" s="282"/>
      <c r="J190" s="283">
        <f t="shared" si="2"/>
        <v>0</v>
      </c>
      <c r="K190" s="212"/>
    </row>
    <row r="191" spans="1:11">
      <c r="A191" s="213"/>
      <c r="B191" s="212" t="s">
        <v>755</v>
      </c>
      <c r="C191" s="212" t="s">
        <v>756</v>
      </c>
      <c r="D191" s="282">
        <v>396</v>
      </c>
      <c r="E191" s="282">
        <v>0</v>
      </c>
      <c r="F191" s="282">
        <v>0</v>
      </c>
      <c r="G191" s="282"/>
      <c r="H191" s="282">
        <v>500</v>
      </c>
      <c r="I191" s="282">
        <v>500</v>
      </c>
      <c r="J191" s="283">
        <f t="shared" si="2"/>
        <v>0</v>
      </c>
      <c r="K191" s="212"/>
    </row>
    <row r="192" spans="1:11">
      <c r="A192" s="213"/>
      <c r="B192" s="212" t="s">
        <v>757</v>
      </c>
      <c r="C192" s="212" t="s">
        <v>758</v>
      </c>
      <c r="D192" s="282">
        <v>9451.0499999999993</v>
      </c>
      <c r="E192" s="282">
        <v>33456.49</v>
      </c>
      <c r="F192" s="282">
        <v>0</v>
      </c>
      <c r="G192" s="282"/>
      <c r="H192" s="282">
        <v>33000</v>
      </c>
      <c r="I192" s="282">
        <v>41000</v>
      </c>
      <c r="J192" s="283">
        <f t="shared" si="2"/>
        <v>8000</v>
      </c>
      <c r="K192" s="212"/>
    </row>
    <row r="193" spans="1:11">
      <c r="A193" s="213"/>
      <c r="B193" s="212" t="s">
        <v>759</v>
      </c>
      <c r="C193" s="212" t="s">
        <v>760</v>
      </c>
      <c r="D193" s="282"/>
      <c r="E193" s="282">
        <v>-68.739999999999995</v>
      </c>
      <c r="F193" s="282"/>
      <c r="G193" s="282"/>
      <c r="H193" s="282"/>
      <c r="I193" s="282"/>
      <c r="J193" s="283">
        <f t="shared" si="2"/>
        <v>0</v>
      </c>
      <c r="K193" s="212"/>
    </row>
    <row r="194" spans="1:11">
      <c r="A194" s="213"/>
      <c r="B194" s="212" t="s">
        <v>866</v>
      </c>
      <c r="C194" s="212" t="s">
        <v>867</v>
      </c>
      <c r="D194" s="282">
        <v>0</v>
      </c>
      <c r="E194" s="282">
        <v>139900.65</v>
      </c>
      <c r="F194" s="282">
        <v>28953.67</v>
      </c>
      <c r="G194" s="282"/>
      <c r="H194" s="282">
        <v>64667</v>
      </c>
      <c r="I194" s="282">
        <v>0</v>
      </c>
      <c r="J194" s="283">
        <f t="shared" si="2"/>
        <v>-64667</v>
      </c>
      <c r="K194" s="212"/>
    </row>
    <row r="195" spans="1:11">
      <c r="A195" s="213"/>
      <c r="B195" s="212" t="s">
        <v>707</v>
      </c>
      <c r="C195" s="212" t="s">
        <v>708</v>
      </c>
      <c r="D195" s="282">
        <v>83851.150000000009</v>
      </c>
      <c r="E195" s="282">
        <v>162551.33000000002</v>
      </c>
      <c r="F195" s="282">
        <v>18957.419999999998</v>
      </c>
      <c r="G195" s="282"/>
      <c r="H195" s="282">
        <v>71000</v>
      </c>
      <c r="I195" s="282">
        <v>101900</v>
      </c>
      <c r="J195" s="283">
        <f t="shared" si="2"/>
        <v>30900</v>
      </c>
      <c r="K195" s="212"/>
    </row>
    <row r="196" spans="1:11">
      <c r="A196" s="213"/>
      <c r="B196" s="212" t="s">
        <v>724</v>
      </c>
      <c r="C196" s="212" t="s">
        <v>725</v>
      </c>
      <c r="D196" s="282">
        <v>87109.06</v>
      </c>
      <c r="E196" s="282">
        <v>185581.34</v>
      </c>
      <c r="F196" s="282">
        <v>82501.2</v>
      </c>
      <c r="G196" s="282"/>
      <c r="H196" s="282">
        <v>350000</v>
      </c>
      <c r="I196" s="282">
        <v>683500</v>
      </c>
      <c r="J196" s="283">
        <f t="shared" si="2"/>
        <v>333500</v>
      </c>
      <c r="K196" s="212"/>
    </row>
    <row r="197" spans="1:11" s="110" customFormat="1">
      <c r="A197" s="213" t="s">
        <v>1054</v>
      </c>
      <c r="B197" s="213"/>
      <c r="C197" s="213"/>
      <c r="D197" s="283">
        <v>3199829.1399999997</v>
      </c>
      <c r="E197" s="283">
        <v>4732605.55</v>
      </c>
      <c r="F197" s="283">
        <v>2588387.65</v>
      </c>
      <c r="G197" s="283"/>
      <c r="H197" s="283">
        <f>SUM(H169:H196)</f>
        <v>5733879</v>
      </c>
      <c r="I197" s="283">
        <f>SUM(I169:I196)</f>
        <v>6366485</v>
      </c>
      <c r="J197" s="283">
        <f t="shared" si="2"/>
        <v>632606</v>
      </c>
      <c r="K197" s="213"/>
    </row>
    <row r="198" spans="1:11" s="110" customFormat="1">
      <c r="A198" s="213"/>
      <c r="B198" s="213"/>
      <c r="C198" s="213"/>
      <c r="D198" s="283"/>
      <c r="E198" s="283"/>
      <c r="F198" s="283"/>
      <c r="G198" s="283"/>
      <c r="H198" s="283"/>
      <c r="I198" s="283"/>
      <c r="J198" s="283"/>
      <c r="K198" s="213"/>
    </row>
    <row r="199" spans="1:11">
      <c r="A199" s="213" t="s">
        <v>955</v>
      </c>
      <c r="B199" s="212" t="s">
        <v>687</v>
      </c>
      <c r="C199" s="212" t="s">
        <v>688</v>
      </c>
      <c r="D199" s="282">
        <v>6637.64</v>
      </c>
      <c r="E199" s="282">
        <v>7428.23</v>
      </c>
      <c r="F199" s="282">
        <v>3828.66</v>
      </c>
      <c r="G199" s="282"/>
      <c r="H199" s="282">
        <v>20000</v>
      </c>
      <c r="I199" s="282">
        <v>15000</v>
      </c>
      <c r="J199" s="283">
        <f t="shared" si="2"/>
        <v>-5000</v>
      </c>
      <c r="K199" s="212"/>
    </row>
    <row r="200" spans="1:11">
      <c r="A200" s="213"/>
      <c r="B200" s="212" t="s">
        <v>691</v>
      </c>
      <c r="C200" s="212" t="s">
        <v>692</v>
      </c>
      <c r="D200" s="282">
        <v>15778.69</v>
      </c>
      <c r="E200" s="282">
        <v>162036.66</v>
      </c>
      <c r="F200" s="282">
        <v>47607.44</v>
      </c>
      <c r="G200" s="282"/>
      <c r="H200" s="282">
        <v>100000</v>
      </c>
      <c r="I200" s="282">
        <v>100000</v>
      </c>
      <c r="J200" s="283">
        <f t="shared" si="2"/>
        <v>0</v>
      </c>
      <c r="K200" s="212"/>
    </row>
    <row r="201" spans="1:11">
      <c r="A201" s="213"/>
      <c r="B201" s="212" t="s">
        <v>694</v>
      </c>
      <c r="C201" s="212" t="s">
        <v>695</v>
      </c>
      <c r="D201" s="282">
        <v>20172.82</v>
      </c>
      <c r="E201" s="282">
        <v>23159.07</v>
      </c>
      <c r="F201" s="282">
        <v>19433.669999999998</v>
      </c>
      <c r="G201" s="282"/>
      <c r="H201" s="282">
        <v>30000</v>
      </c>
      <c r="I201" s="282">
        <v>30000</v>
      </c>
      <c r="J201" s="283">
        <f t="shared" si="2"/>
        <v>0</v>
      </c>
      <c r="K201" s="212"/>
    </row>
    <row r="202" spans="1:11">
      <c r="A202" s="213"/>
      <c r="B202" s="212" t="s">
        <v>700</v>
      </c>
      <c r="C202" s="212" t="s">
        <v>701</v>
      </c>
      <c r="D202" s="282">
        <v>49.89</v>
      </c>
      <c r="E202" s="282">
        <v>0</v>
      </c>
      <c r="F202" s="282">
        <v>0</v>
      </c>
      <c r="G202" s="282"/>
      <c r="H202" s="282">
        <v>1000</v>
      </c>
      <c r="I202" s="282">
        <v>500</v>
      </c>
      <c r="J202" s="283">
        <f t="shared" si="2"/>
        <v>-500</v>
      </c>
      <c r="K202" s="212"/>
    </row>
    <row r="203" spans="1:11">
      <c r="A203" s="213"/>
      <c r="B203" s="212" t="s">
        <v>702</v>
      </c>
      <c r="C203" s="212" t="s">
        <v>703</v>
      </c>
      <c r="D203" s="282">
        <v>6725.75</v>
      </c>
      <c r="E203" s="282">
        <v>4464.45</v>
      </c>
      <c r="F203" s="282">
        <v>3025</v>
      </c>
      <c r="G203" s="282"/>
      <c r="H203" s="282">
        <v>9000</v>
      </c>
      <c r="I203" s="282">
        <v>7000</v>
      </c>
      <c r="J203" s="283">
        <f t="shared" si="2"/>
        <v>-2000</v>
      </c>
      <c r="K203" s="212"/>
    </row>
    <row r="204" spans="1:11">
      <c r="A204" s="213"/>
      <c r="B204" s="212" t="s">
        <v>781</v>
      </c>
      <c r="C204" s="212" t="s">
        <v>782</v>
      </c>
      <c r="D204" s="282">
        <v>0</v>
      </c>
      <c r="E204" s="282">
        <v>0</v>
      </c>
      <c r="F204" s="282"/>
      <c r="G204" s="282"/>
      <c r="H204" s="282"/>
      <c r="I204" s="282"/>
      <c r="J204" s="283">
        <f t="shared" si="2"/>
        <v>0</v>
      </c>
      <c r="K204" s="212"/>
    </row>
    <row r="205" spans="1:11">
      <c r="A205" s="213"/>
      <c r="B205" s="212" t="s">
        <v>943</v>
      </c>
      <c r="C205" s="212" t="s">
        <v>944</v>
      </c>
      <c r="D205" s="282">
        <v>1097.51</v>
      </c>
      <c r="E205" s="282"/>
      <c r="F205" s="282"/>
      <c r="G205" s="282"/>
      <c r="H205" s="282"/>
      <c r="I205" s="282"/>
      <c r="J205" s="283">
        <f t="shared" si="2"/>
        <v>0</v>
      </c>
      <c r="K205" s="212"/>
    </row>
    <row r="206" spans="1:11">
      <c r="A206" s="213"/>
      <c r="B206" s="212" t="s">
        <v>704</v>
      </c>
      <c r="C206" s="212" t="s">
        <v>705</v>
      </c>
      <c r="D206" s="282">
        <v>340</v>
      </c>
      <c r="E206" s="282">
        <v>0</v>
      </c>
      <c r="F206" s="282">
        <v>2404.6999999999998</v>
      </c>
      <c r="G206" s="282"/>
      <c r="H206" s="282">
        <v>2000</v>
      </c>
      <c r="I206" s="282">
        <v>3000</v>
      </c>
      <c r="J206" s="283">
        <f t="shared" ref="J206:J209" si="3">+I206-H206</f>
        <v>1000</v>
      </c>
      <c r="K206" s="212"/>
    </row>
    <row r="207" spans="1:11">
      <c r="A207" s="213"/>
      <c r="B207" s="212" t="s">
        <v>739</v>
      </c>
      <c r="C207" s="212" t="s">
        <v>740</v>
      </c>
      <c r="D207" s="282">
        <v>457557.81</v>
      </c>
      <c r="E207" s="282">
        <v>578867.84</v>
      </c>
      <c r="F207" s="282">
        <v>28229.19</v>
      </c>
      <c r="G207" s="282"/>
      <c r="H207" s="282">
        <v>250000</v>
      </c>
      <c r="I207" s="282">
        <v>250000</v>
      </c>
      <c r="J207" s="283">
        <f t="shared" si="3"/>
        <v>0</v>
      </c>
      <c r="K207" s="212"/>
    </row>
    <row r="208" spans="1:11">
      <c r="A208" s="213"/>
      <c r="B208" s="212" t="s">
        <v>722</v>
      </c>
      <c r="C208" s="212" t="s">
        <v>723</v>
      </c>
      <c r="D208" s="282">
        <v>288.49</v>
      </c>
      <c r="E208" s="282">
        <v>0</v>
      </c>
      <c r="F208" s="282">
        <v>0</v>
      </c>
      <c r="G208" s="282"/>
      <c r="H208" s="282">
        <v>500</v>
      </c>
      <c r="I208" s="282">
        <v>500</v>
      </c>
      <c r="J208" s="283">
        <f t="shared" si="3"/>
        <v>0</v>
      </c>
      <c r="K208" s="212"/>
    </row>
    <row r="209" spans="1:11" s="110" customFormat="1" ht="13.5" customHeight="1">
      <c r="A209" s="213" t="s">
        <v>1055</v>
      </c>
      <c r="B209" s="213"/>
      <c r="C209" s="213"/>
      <c r="D209" s="283">
        <v>508648.6</v>
      </c>
      <c r="E209" s="283">
        <v>775956.25</v>
      </c>
      <c r="F209" s="283">
        <v>104528.66</v>
      </c>
      <c r="G209" s="283"/>
      <c r="H209" s="283">
        <f>SUM(H199:H208)</f>
        <v>412500</v>
      </c>
      <c r="I209" s="283">
        <f>SUM(I199:I208)</f>
        <v>406000</v>
      </c>
      <c r="J209" s="283">
        <f t="shared" si="3"/>
        <v>-6500</v>
      </c>
      <c r="K209" s="213"/>
    </row>
    <row r="210" spans="1:11" s="110" customFormat="1" ht="13.5" customHeight="1">
      <c r="A210" s="213"/>
      <c r="B210" s="213"/>
      <c r="C210" s="213"/>
      <c r="D210" s="283"/>
      <c r="E210" s="283"/>
      <c r="F210" s="283"/>
      <c r="G210" s="283"/>
      <c r="H210" s="283"/>
      <c r="I210" s="283"/>
      <c r="J210" s="283"/>
      <c r="K210" s="213"/>
    </row>
    <row r="211" spans="1:11" s="110" customFormat="1">
      <c r="A211" s="213" t="s">
        <v>956</v>
      </c>
      <c r="B211" s="213"/>
      <c r="C211" s="213"/>
      <c r="D211" s="283">
        <v>13008528.449999999</v>
      </c>
      <c r="E211" s="283">
        <v>15558467.039999999</v>
      </c>
      <c r="F211" s="283">
        <v>3610078.15</v>
      </c>
      <c r="G211" s="283"/>
      <c r="H211" s="283">
        <f>+H209+H197+H167+H155+H122+H101+H67+H57</f>
        <v>16503407.5</v>
      </c>
      <c r="I211" s="283">
        <f>+I209+I197+I167+I155+I122+I101+I67+I57</f>
        <v>17226419.490000002</v>
      </c>
      <c r="J211" s="283">
        <f>+J209+J197+J167+J155+J122+J101+J67+J57</f>
        <v>723011.99000000022</v>
      </c>
      <c r="K211" s="213"/>
    </row>
  </sheetData>
  <mergeCells count="1">
    <mergeCell ref="D3:F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366"/>
  <sheetViews>
    <sheetView topLeftCell="H229" zoomScale="120" zoomScaleNormal="120" workbookViewId="0">
      <selection activeCell="B4" sqref="B4:Q365"/>
    </sheetView>
  </sheetViews>
  <sheetFormatPr defaultRowHeight="12.75"/>
  <cols>
    <col min="3" max="3" width="13.140625" style="29" bestFit="1" customWidth="1"/>
    <col min="5" max="5" width="28.140625" bestFit="1" customWidth="1"/>
    <col min="7" max="7" width="28.42578125" bestFit="1" customWidth="1"/>
    <col min="11" max="11" width="12.140625" bestFit="1" customWidth="1"/>
    <col min="12" max="12" width="12.7109375" bestFit="1" customWidth="1"/>
    <col min="13" max="13" width="12.140625" bestFit="1" customWidth="1"/>
    <col min="14" max="14" width="12.7109375" bestFit="1" customWidth="1"/>
    <col min="15" max="15" width="12.5703125" bestFit="1" customWidth="1"/>
    <col min="16" max="16" width="12.7109375" bestFit="1" customWidth="1"/>
    <col min="17" max="17" width="13.5703125" bestFit="1" customWidth="1"/>
    <col min="18" max="18" width="14.140625" bestFit="1" customWidth="1"/>
    <col min="20" max="21" width="10.85546875" bestFit="1" customWidth="1"/>
  </cols>
  <sheetData>
    <row r="3" spans="1:18" ht="13.5" thickBot="1"/>
    <row r="4" spans="1:18" ht="26.25" thickBot="1">
      <c r="A4" s="34" t="s">
        <v>677</v>
      </c>
      <c r="B4" s="34" t="s">
        <v>678</v>
      </c>
      <c r="C4" s="107" t="s">
        <v>947</v>
      </c>
      <c r="D4" s="34" t="s">
        <v>679</v>
      </c>
      <c r="E4" s="34" t="s">
        <v>680</v>
      </c>
      <c r="F4" s="34" t="s">
        <v>681</v>
      </c>
      <c r="G4" s="34" t="s">
        <v>682</v>
      </c>
      <c r="H4" s="34" t="s">
        <v>683</v>
      </c>
      <c r="I4" s="34" t="s">
        <v>684</v>
      </c>
      <c r="J4" s="34" t="s">
        <v>685</v>
      </c>
      <c r="K4" s="104" t="s">
        <v>915</v>
      </c>
      <c r="L4" s="105" t="s">
        <v>916</v>
      </c>
      <c r="M4" s="104" t="s">
        <v>917</v>
      </c>
      <c r="N4" s="105" t="s">
        <v>918</v>
      </c>
      <c r="O4" s="104" t="s">
        <v>919</v>
      </c>
      <c r="P4" s="105" t="s">
        <v>920</v>
      </c>
      <c r="Q4" s="106" t="s">
        <v>921</v>
      </c>
    </row>
    <row r="5" spans="1:18" ht="13.5" thickBot="1">
      <c r="A5" s="36" t="s">
        <v>23</v>
      </c>
      <c r="B5" s="37">
        <v>10</v>
      </c>
      <c r="C5" s="108" t="s">
        <v>948</v>
      </c>
      <c r="D5" s="38" t="s">
        <v>160</v>
      </c>
      <c r="E5" s="38" t="s">
        <v>686</v>
      </c>
      <c r="F5" s="38" t="s">
        <v>687</v>
      </c>
      <c r="G5" s="38" t="s">
        <v>688</v>
      </c>
      <c r="H5" s="38" t="s">
        <v>59</v>
      </c>
      <c r="I5" s="39"/>
      <c r="J5" s="39"/>
      <c r="K5" s="40">
        <v>250</v>
      </c>
      <c r="L5" s="41">
        <v>139.49</v>
      </c>
      <c r="M5" s="40">
        <v>250</v>
      </c>
      <c r="N5" s="41">
        <v>590.75</v>
      </c>
      <c r="O5" s="40">
        <v>250</v>
      </c>
      <c r="P5" s="41">
        <v>0</v>
      </c>
      <c r="Q5" s="42">
        <v>200</v>
      </c>
    </row>
    <row r="6" spans="1:18" ht="13.5" thickBot="1">
      <c r="A6" s="36" t="s">
        <v>23</v>
      </c>
      <c r="B6" s="37">
        <v>10</v>
      </c>
      <c r="C6" s="108" t="s">
        <v>948</v>
      </c>
      <c r="D6" s="38" t="s">
        <v>160</v>
      </c>
      <c r="E6" s="38" t="s">
        <v>686</v>
      </c>
      <c r="F6" s="38" t="s">
        <v>689</v>
      </c>
      <c r="G6" s="38" t="s">
        <v>690</v>
      </c>
      <c r="H6" s="38" t="s">
        <v>59</v>
      </c>
      <c r="I6" s="39"/>
      <c r="J6" s="39"/>
      <c r="K6" s="40">
        <v>1000</v>
      </c>
      <c r="L6" s="41">
        <v>325.97000000000003</v>
      </c>
      <c r="M6" s="40">
        <v>1000</v>
      </c>
      <c r="N6" s="41">
        <v>408.5</v>
      </c>
      <c r="O6" s="40">
        <v>1000</v>
      </c>
      <c r="P6" s="41">
        <v>0</v>
      </c>
      <c r="Q6" s="42">
        <v>700</v>
      </c>
    </row>
    <row r="7" spans="1:18" ht="13.5" thickBot="1">
      <c r="A7" s="36" t="s">
        <v>23</v>
      </c>
      <c r="B7" s="37">
        <v>10</v>
      </c>
      <c r="C7" s="108" t="s">
        <v>948</v>
      </c>
      <c r="D7" s="38" t="s">
        <v>160</v>
      </c>
      <c r="E7" s="38" t="s">
        <v>686</v>
      </c>
      <c r="F7" s="38" t="s">
        <v>691</v>
      </c>
      <c r="G7" s="38" t="s">
        <v>692</v>
      </c>
      <c r="H7" s="38" t="s">
        <v>59</v>
      </c>
      <c r="I7" s="39"/>
      <c r="J7" s="39"/>
      <c r="K7" s="40">
        <v>11000</v>
      </c>
      <c r="L7" s="41">
        <v>1651.9</v>
      </c>
      <c r="M7" s="40">
        <v>11000</v>
      </c>
      <c r="N7" s="41">
        <v>4617.25</v>
      </c>
      <c r="O7" s="40">
        <v>2000</v>
      </c>
      <c r="P7" s="41">
        <v>0</v>
      </c>
      <c r="Q7" s="42">
        <v>1600</v>
      </c>
      <c r="R7" t="s">
        <v>693</v>
      </c>
    </row>
    <row r="8" spans="1:18" ht="13.5" thickBot="1">
      <c r="A8" s="36" t="s">
        <v>23</v>
      </c>
      <c r="B8" s="37">
        <v>10</v>
      </c>
      <c r="C8" s="108" t="s">
        <v>948</v>
      </c>
      <c r="D8" s="38" t="s">
        <v>160</v>
      </c>
      <c r="E8" s="38" t="s">
        <v>686</v>
      </c>
      <c r="F8" s="38" t="s">
        <v>694</v>
      </c>
      <c r="G8" s="38" t="s">
        <v>695</v>
      </c>
      <c r="H8" s="38" t="s">
        <v>59</v>
      </c>
      <c r="I8" s="39"/>
      <c r="J8" s="39"/>
      <c r="K8" s="40">
        <v>9000</v>
      </c>
      <c r="L8" s="41">
        <v>8238.1299999999992</v>
      </c>
      <c r="M8" s="40">
        <v>9000</v>
      </c>
      <c r="N8" s="41">
        <v>6657.84</v>
      </c>
      <c r="O8" s="40">
        <v>28000</v>
      </c>
      <c r="P8" s="41">
        <v>11129.64</v>
      </c>
      <c r="Q8" s="43">
        <v>14000</v>
      </c>
      <c r="R8" t="s">
        <v>696</v>
      </c>
    </row>
    <row r="9" spans="1:18" ht="13.5" thickBot="1">
      <c r="A9" s="36" t="s">
        <v>23</v>
      </c>
      <c r="B9" s="37">
        <v>10</v>
      </c>
      <c r="C9" s="108" t="s">
        <v>948</v>
      </c>
      <c r="D9" s="38" t="s">
        <v>160</v>
      </c>
      <c r="E9" s="38" t="s">
        <v>686</v>
      </c>
      <c r="F9" s="38" t="s">
        <v>697</v>
      </c>
      <c r="G9" s="38" t="s">
        <v>698</v>
      </c>
      <c r="H9" s="38" t="s">
        <v>59</v>
      </c>
      <c r="I9" s="39"/>
      <c r="J9" s="39"/>
      <c r="K9" s="35"/>
      <c r="L9" s="23"/>
      <c r="M9" s="35"/>
      <c r="N9" s="23"/>
      <c r="O9" s="40">
        <v>5700</v>
      </c>
      <c r="P9" s="41">
        <v>0</v>
      </c>
      <c r="Q9" s="44">
        <v>0</v>
      </c>
      <c r="R9" t="s">
        <v>699</v>
      </c>
    </row>
    <row r="10" spans="1:18" ht="13.5" thickBot="1">
      <c r="A10" s="36" t="s">
        <v>23</v>
      </c>
      <c r="B10" s="37">
        <v>10</v>
      </c>
      <c r="C10" s="108" t="s">
        <v>948</v>
      </c>
      <c r="D10" s="38" t="s">
        <v>160</v>
      </c>
      <c r="E10" s="38" t="s">
        <v>686</v>
      </c>
      <c r="F10" s="38" t="s">
        <v>700</v>
      </c>
      <c r="G10" s="38" t="s">
        <v>701</v>
      </c>
      <c r="H10" s="38" t="s">
        <v>59</v>
      </c>
      <c r="I10" s="39"/>
      <c r="J10" s="39"/>
      <c r="K10" s="40">
        <v>200</v>
      </c>
      <c r="L10" s="41">
        <v>160.19999999999999</v>
      </c>
      <c r="M10" s="40">
        <v>200</v>
      </c>
      <c r="N10" s="41">
        <v>411.96</v>
      </c>
      <c r="O10" s="40">
        <v>500</v>
      </c>
      <c r="P10" s="41">
        <v>71.3</v>
      </c>
      <c r="Q10" s="44">
        <v>300</v>
      </c>
    </row>
    <row r="11" spans="1:18" ht="13.5" thickBot="1">
      <c r="A11" s="36" t="s">
        <v>23</v>
      </c>
      <c r="B11" s="37">
        <v>10</v>
      </c>
      <c r="C11" s="108" t="s">
        <v>948</v>
      </c>
      <c r="D11" s="38" t="s">
        <v>160</v>
      </c>
      <c r="E11" s="38" t="s">
        <v>686</v>
      </c>
      <c r="F11" s="38" t="s">
        <v>702</v>
      </c>
      <c r="G11" s="38" t="s">
        <v>703</v>
      </c>
      <c r="H11" s="38" t="s">
        <v>59</v>
      </c>
      <c r="I11" s="39"/>
      <c r="J11" s="39"/>
      <c r="K11" s="40">
        <v>1050</v>
      </c>
      <c r="L11" s="41">
        <v>640</v>
      </c>
      <c r="M11" s="40">
        <v>1050</v>
      </c>
      <c r="N11" s="41">
        <v>500</v>
      </c>
      <c r="O11" s="40">
        <v>1850</v>
      </c>
      <c r="P11" s="41">
        <v>660</v>
      </c>
      <c r="Q11" s="44">
        <v>1000</v>
      </c>
    </row>
    <row r="12" spans="1:18" ht="13.5" thickBot="1">
      <c r="A12" s="36" t="s">
        <v>23</v>
      </c>
      <c r="B12" s="37">
        <v>10</v>
      </c>
      <c r="C12" s="108" t="s">
        <v>948</v>
      </c>
      <c r="D12" s="38" t="s">
        <v>160</v>
      </c>
      <c r="E12" s="38" t="s">
        <v>686</v>
      </c>
      <c r="F12" s="38" t="s">
        <v>704</v>
      </c>
      <c r="G12" s="38" t="s">
        <v>705</v>
      </c>
      <c r="H12" s="38" t="s">
        <v>59</v>
      </c>
      <c r="I12" s="39"/>
      <c r="J12" s="39"/>
      <c r="K12" s="40">
        <v>2750</v>
      </c>
      <c r="L12" s="41">
        <v>3487</v>
      </c>
      <c r="M12" s="40">
        <v>2750</v>
      </c>
      <c r="N12" s="41">
        <v>6494</v>
      </c>
      <c r="O12" s="40">
        <v>18784</v>
      </c>
      <c r="P12" s="41">
        <v>15931.82</v>
      </c>
      <c r="Q12" s="44">
        <v>21000</v>
      </c>
      <c r="R12" t="s">
        <v>706</v>
      </c>
    </row>
    <row r="13" spans="1:18" ht="13.5" thickBot="1">
      <c r="A13" s="36" t="s">
        <v>23</v>
      </c>
      <c r="B13" s="37">
        <v>10</v>
      </c>
      <c r="C13" s="108" t="s">
        <v>948</v>
      </c>
      <c r="D13" s="38" t="s">
        <v>160</v>
      </c>
      <c r="E13" s="38" t="s">
        <v>686</v>
      </c>
      <c r="F13" s="38" t="s">
        <v>707</v>
      </c>
      <c r="G13" s="38" t="s">
        <v>708</v>
      </c>
      <c r="H13" s="38" t="s">
        <v>59</v>
      </c>
      <c r="I13" s="39"/>
      <c r="J13" s="39"/>
      <c r="K13" s="40">
        <v>3000</v>
      </c>
      <c r="L13" s="41">
        <v>1686.03</v>
      </c>
      <c r="M13" s="40">
        <v>3000</v>
      </c>
      <c r="N13" s="41">
        <v>6682.65</v>
      </c>
      <c r="O13" s="40">
        <v>2250</v>
      </c>
      <c r="P13" s="41">
        <v>10.81</v>
      </c>
      <c r="Q13" s="44">
        <v>1000</v>
      </c>
      <c r="R13" t="s">
        <v>709</v>
      </c>
    </row>
    <row r="14" spans="1:18" ht="13.5" thickBot="1">
      <c r="A14" s="36" t="s">
        <v>23</v>
      </c>
      <c r="B14" s="37">
        <v>10</v>
      </c>
      <c r="C14" s="108" t="s">
        <v>948</v>
      </c>
      <c r="D14" s="38" t="s">
        <v>160</v>
      </c>
      <c r="E14" s="38" t="s">
        <v>686</v>
      </c>
      <c r="F14" s="38" t="s">
        <v>710</v>
      </c>
      <c r="G14" s="38" t="s">
        <v>711</v>
      </c>
      <c r="H14" s="38" t="s">
        <v>59</v>
      </c>
      <c r="I14" s="39"/>
      <c r="J14" s="39"/>
      <c r="K14" s="35"/>
      <c r="L14" s="23"/>
      <c r="M14" s="35"/>
      <c r="N14" s="23"/>
      <c r="O14" s="40">
        <v>0</v>
      </c>
      <c r="P14" s="41">
        <v>1750</v>
      </c>
      <c r="Q14">
        <v>0</v>
      </c>
      <c r="R14" t="s">
        <v>712</v>
      </c>
    </row>
    <row r="15" spans="1:18" ht="13.5" thickBot="1">
      <c r="A15" s="36" t="s">
        <v>23</v>
      </c>
      <c r="B15" s="37">
        <v>11</v>
      </c>
      <c r="C15" s="108" t="s">
        <v>951</v>
      </c>
      <c r="D15" s="38" t="s">
        <v>321</v>
      </c>
      <c r="E15" s="38" t="s">
        <v>713</v>
      </c>
      <c r="F15" s="38" t="s">
        <v>714</v>
      </c>
      <c r="G15" s="38" t="s">
        <v>715</v>
      </c>
      <c r="H15" s="38" t="s">
        <v>59</v>
      </c>
      <c r="I15" s="38" t="s">
        <v>506</v>
      </c>
      <c r="J15" s="45"/>
      <c r="K15" s="40">
        <v>6300</v>
      </c>
      <c r="L15" s="41">
        <v>0</v>
      </c>
      <c r="M15" s="40">
        <v>6300</v>
      </c>
      <c r="N15" s="41">
        <v>0</v>
      </c>
      <c r="O15" s="40">
        <v>6300</v>
      </c>
      <c r="P15" s="41">
        <v>0</v>
      </c>
      <c r="Q15" s="48">
        <v>6300</v>
      </c>
    </row>
    <row r="16" spans="1:18" ht="13.5" thickBot="1">
      <c r="A16" s="36" t="s">
        <v>23</v>
      </c>
      <c r="B16" s="37">
        <v>11</v>
      </c>
      <c r="C16" s="108" t="s">
        <v>951</v>
      </c>
      <c r="D16" s="38" t="s">
        <v>321</v>
      </c>
      <c r="E16" s="38" t="s">
        <v>713</v>
      </c>
      <c r="F16" s="38" t="s">
        <v>687</v>
      </c>
      <c r="G16" s="38" t="s">
        <v>688</v>
      </c>
      <c r="H16" s="38" t="s">
        <v>59</v>
      </c>
      <c r="I16" s="39"/>
      <c r="J16" s="46"/>
      <c r="K16" s="40">
        <v>800</v>
      </c>
      <c r="L16" s="41">
        <v>364.65</v>
      </c>
      <c r="M16" s="40">
        <v>800</v>
      </c>
      <c r="N16" s="41">
        <v>635.42999999999995</v>
      </c>
      <c r="O16" s="40">
        <v>800</v>
      </c>
      <c r="P16" s="41">
        <v>0</v>
      </c>
      <c r="Q16" s="48">
        <v>800</v>
      </c>
    </row>
    <row r="17" spans="1:17" ht="13.5" thickBot="1">
      <c r="A17" s="36" t="s">
        <v>23</v>
      </c>
      <c r="B17" s="37">
        <v>11</v>
      </c>
      <c r="C17" s="108" t="s">
        <v>951</v>
      </c>
      <c r="D17" s="38" t="s">
        <v>321</v>
      </c>
      <c r="E17" s="38" t="s">
        <v>713</v>
      </c>
      <c r="F17" s="38" t="s">
        <v>716</v>
      </c>
      <c r="G17" s="38" t="s">
        <v>717</v>
      </c>
      <c r="H17" s="38" t="s">
        <v>59</v>
      </c>
      <c r="I17" s="39"/>
      <c r="J17" s="46"/>
      <c r="K17" s="40">
        <v>900</v>
      </c>
      <c r="L17" s="41">
        <v>0</v>
      </c>
      <c r="M17" s="40">
        <v>900</v>
      </c>
      <c r="N17" s="41">
        <v>0</v>
      </c>
      <c r="O17" s="40">
        <v>900</v>
      </c>
      <c r="P17" s="41">
        <v>0</v>
      </c>
      <c r="Q17" s="48">
        <v>900</v>
      </c>
    </row>
    <row r="18" spans="1:17" ht="13.5" thickBot="1">
      <c r="A18" s="36" t="s">
        <v>23</v>
      </c>
      <c r="B18" s="37">
        <v>11</v>
      </c>
      <c r="C18" s="108" t="s">
        <v>951</v>
      </c>
      <c r="D18" s="38" t="s">
        <v>321</v>
      </c>
      <c r="E18" s="38" t="s">
        <v>713</v>
      </c>
      <c r="F18" s="38" t="s">
        <v>689</v>
      </c>
      <c r="G18" s="38" t="s">
        <v>690</v>
      </c>
      <c r="H18" s="38" t="s">
        <v>59</v>
      </c>
      <c r="I18" s="39"/>
      <c r="J18" s="46"/>
      <c r="K18" s="40">
        <v>900</v>
      </c>
      <c r="L18" s="41">
        <v>692.42</v>
      </c>
      <c r="M18" s="40">
        <v>900</v>
      </c>
      <c r="N18" s="41">
        <v>1072.1600000000001</v>
      </c>
      <c r="O18" s="40">
        <v>900</v>
      </c>
      <c r="P18" s="41">
        <v>50.16</v>
      </c>
      <c r="Q18" s="49">
        <v>900</v>
      </c>
    </row>
    <row r="19" spans="1:17" ht="13.5" thickBot="1">
      <c r="A19" s="36" t="s">
        <v>23</v>
      </c>
      <c r="B19" s="37">
        <v>11</v>
      </c>
      <c r="C19" s="108" t="s">
        <v>951</v>
      </c>
      <c r="D19" s="38" t="s">
        <v>321</v>
      </c>
      <c r="E19" s="38" t="s">
        <v>713</v>
      </c>
      <c r="F19" s="38" t="s">
        <v>691</v>
      </c>
      <c r="G19" s="38" t="s">
        <v>692</v>
      </c>
      <c r="H19" s="38" t="s">
        <v>59</v>
      </c>
      <c r="I19" s="39"/>
      <c r="J19" s="46"/>
      <c r="K19" s="40">
        <v>18900</v>
      </c>
      <c r="L19" s="41">
        <v>33800</v>
      </c>
      <c r="M19" s="40">
        <v>6000</v>
      </c>
      <c r="N19" s="41">
        <v>6293.38</v>
      </c>
      <c r="O19" s="40">
        <v>19000</v>
      </c>
      <c r="P19" s="41">
        <v>0</v>
      </c>
      <c r="Q19" s="49">
        <v>19000</v>
      </c>
    </row>
    <row r="20" spans="1:17" ht="13.5" thickBot="1">
      <c r="A20" s="36" t="s">
        <v>23</v>
      </c>
      <c r="B20" s="37">
        <v>11</v>
      </c>
      <c r="C20" s="108" t="s">
        <v>951</v>
      </c>
      <c r="D20" s="38" t="s">
        <v>321</v>
      </c>
      <c r="E20" s="38" t="s">
        <v>713</v>
      </c>
      <c r="F20" s="38" t="s">
        <v>718</v>
      </c>
      <c r="G20" s="38" t="s">
        <v>719</v>
      </c>
      <c r="H20" s="38" t="s">
        <v>59</v>
      </c>
      <c r="I20" s="39"/>
      <c r="J20" s="46"/>
      <c r="K20" s="40">
        <v>350</v>
      </c>
      <c r="L20" s="41">
        <v>0</v>
      </c>
      <c r="M20" s="40">
        <v>350</v>
      </c>
      <c r="N20" s="41">
        <v>2178.34</v>
      </c>
      <c r="O20" s="40">
        <v>350</v>
      </c>
      <c r="P20" s="41">
        <v>0</v>
      </c>
      <c r="Q20" s="49">
        <v>350</v>
      </c>
    </row>
    <row r="21" spans="1:17" ht="13.5" thickBot="1">
      <c r="A21" s="36" t="s">
        <v>23</v>
      </c>
      <c r="B21" s="37">
        <v>11</v>
      </c>
      <c r="C21" s="108" t="s">
        <v>951</v>
      </c>
      <c r="D21" s="38" t="s">
        <v>321</v>
      </c>
      <c r="E21" s="38" t="s">
        <v>713</v>
      </c>
      <c r="F21" s="38" t="s">
        <v>694</v>
      </c>
      <c r="G21" s="38" t="s">
        <v>695</v>
      </c>
      <c r="H21" s="38" t="s">
        <v>59</v>
      </c>
      <c r="I21" s="39"/>
      <c r="J21" s="46"/>
      <c r="K21" s="40">
        <v>6000</v>
      </c>
      <c r="L21" s="41">
        <v>14910.99</v>
      </c>
      <c r="M21" s="40">
        <v>5000</v>
      </c>
      <c r="N21" s="41">
        <v>6885.17</v>
      </c>
      <c r="O21" s="40">
        <v>5000</v>
      </c>
      <c r="P21" s="41">
        <v>734.07</v>
      </c>
      <c r="Q21" s="49">
        <v>5000</v>
      </c>
    </row>
    <row r="22" spans="1:17" ht="13.5" thickBot="1">
      <c r="A22" s="36" t="s">
        <v>23</v>
      </c>
      <c r="B22" s="37">
        <v>11</v>
      </c>
      <c r="C22" s="108" t="s">
        <v>951</v>
      </c>
      <c r="D22" s="38" t="s">
        <v>321</v>
      </c>
      <c r="E22" s="38" t="s">
        <v>713</v>
      </c>
      <c r="F22" s="38" t="s">
        <v>700</v>
      </c>
      <c r="G22" s="38" t="s">
        <v>701</v>
      </c>
      <c r="H22" s="38" t="s">
        <v>59</v>
      </c>
      <c r="I22" s="39"/>
      <c r="J22" s="46"/>
      <c r="K22" s="40">
        <v>1250</v>
      </c>
      <c r="L22" s="41">
        <v>1097.77</v>
      </c>
      <c r="M22" s="40">
        <v>1250</v>
      </c>
      <c r="N22" s="41">
        <v>1527.17</v>
      </c>
      <c r="O22" s="40">
        <v>1250</v>
      </c>
      <c r="P22" s="41">
        <v>398.99</v>
      </c>
      <c r="Q22" s="49">
        <v>1250</v>
      </c>
    </row>
    <row r="23" spans="1:17" ht="13.5" thickBot="1">
      <c r="A23" s="36" t="s">
        <v>23</v>
      </c>
      <c r="B23" s="37">
        <v>11</v>
      </c>
      <c r="C23" s="108" t="s">
        <v>951</v>
      </c>
      <c r="D23" s="38" t="s">
        <v>321</v>
      </c>
      <c r="E23" s="38" t="s">
        <v>713</v>
      </c>
      <c r="F23" s="38" t="s">
        <v>702</v>
      </c>
      <c r="G23" s="38" t="s">
        <v>703</v>
      </c>
      <c r="H23" s="38" t="s">
        <v>59</v>
      </c>
      <c r="I23" s="39"/>
      <c r="J23" s="46"/>
      <c r="K23" s="40">
        <v>1000</v>
      </c>
      <c r="L23" s="41">
        <v>800</v>
      </c>
      <c r="M23" s="40">
        <v>1000</v>
      </c>
      <c r="N23" s="41">
        <v>3750</v>
      </c>
      <c r="O23" s="40">
        <v>1000</v>
      </c>
      <c r="P23" s="41">
        <v>500</v>
      </c>
      <c r="Q23" s="49">
        <v>1000</v>
      </c>
    </row>
    <row r="24" spans="1:17" ht="13.5" thickBot="1">
      <c r="A24" s="36" t="s">
        <v>23</v>
      </c>
      <c r="B24" s="37">
        <v>11</v>
      </c>
      <c r="C24" s="108" t="s">
        <v>951</v>
      </c>
      <c r="D24" s="38" t="s">
        <v>321</v>
      </c>
      <c r="E24" s="38" t="s">
        <v>713</v>
      </c>
      <c r="F24" s="38" t="s">
        <v>704</v>
      </c>
      <c r="G24" s="38" t="s">
        <v>705</v>
      </c>
      <c r="H24" s="38" t="s">
        <v>59</v>
      </c>
      <c r="I24" s="39"/>
      <c r="J24" s="46"/>
      <c r="K24" s="40">
        <v>5787</v>
      </c>
      <c r="L24" s="41">
        <v>0</v>
      </c>
      <c r="M24" s="40">
        <v>2000</v>
      </c>
      <c r="N24" s="41">
        <v>0</v>
      </c>
      <c r="O24" s="40">
        <v>2000</v>
      </c>
      <c r="P24" s="41">
        <v>52.94</v>
      </c>
      <c r="Q24" s="49">
        <v>2000</v>
      </c>
    </row>
    <row r="25" spans="1:17" ht="13.5" thickBot="1">
      <c r="A25" s="36" t="s">
        <v>23</v>
      </c>
      <c r="B25" s="37">
        <v>11</v>
      </c>
      <c r="C25" s="108" t="s">
        <v>951</v>
      </c>
      <c r="D25" s="38" t="s">
        <v>321</v>
      </c>
      <c r="E25" s="38" t="s">
        <v>713</v>
      </c>
      <c r="F25" s="38" t="s">
        <v>720</v>
      </c>
      <c r="G25" s="38" t="s">
        <v>721</v>
      </c>
      <c r="H25" s="38" t="s">
        <v>59</v>
      </c>
      <c r="I25" s="39"/>
      <c r="J25" s="46"/>
      <c r="K25" s="35"/>
      <c r="L25" s="23"/>
      <c r="M25" s="40">
        <v>0</v>
      </c>
      <c r="N25" s="41">
        <v>177.81</v>
      </c>
      <c r="O25" s="35"/>
      <c r="P25" s="23"/>
      <c r="Q25" s="50"/>
    </row>
    <row r="26" spans="1:17" ht="13.5" thickBot="1">
      <c r="A26" s="36" t="s">
        <v>23</v>
      </c>
      <c r="B26" s="37">
        <v>11</v>
      </c>
      <c r="C26" s="108" t="s">
        <v>951</v>
      </c>
      <c r="D26" s="38" t="s">
        <v>321</v>
      </c>
      <c r="E26" s="38" t="s">
        <v>713</v>
      </c>
      <c r="F26" s="38" t="s">
        <v>722</v>
      </c>
      <c r="G26" s="38" t="s">
        <v>723</v>
      </c>
      <c r="H26" s="38" t="s">
        <v>59</v>
      </c>
      <c r="I26" s="39"/>
      <c r="J26" s="46"/>
      <c r="K26" s="35"/>
      <c r="L26" s="23"/>
      <c r="M26" s="40">
        <v>0</v>
      </c>
      <c r="N26" s="41">
        <v>508</v>
      </c>
      <c r="O26" s="35"/>
      <c r="P26" s="23"/>
      <c r="Q26" s="50"/>
    </row>
    <row r="27" spans="1:17" ht="13.5" thickBot="1">
      <c r="A27" s="36" t="s">
        <v>23</v>
      </c>
      <c r="B27" s="37">
        <v>11</v>
      </c>
      <c r="C27" s="108" t="s">
        <v>951</v>
      </c>
      <c r="D27" s="38" t="s">
        <v>321</v>
      </c>
      <c r="E27" s="38" t="s">
        <v>713</v>
      </c>
      <c r="F27" s="38" t="s">
        <v>707</v>
      </c>
      <c r="G27" s="38" t="s">
        <v>708</v>
      </c>
      <c r="H27" s="38" t="s">
        <v>59</v>
      </c>
      <c r="I27" s="39"/>
      <c r="J27" s="46"/>
      <c r="K27" s="40">
        <v>3700</v>
      </c>
      <c r="L27" s="41">
        <v>1463.09</v>
      </c>
      <c r="M27" s="40">
        <v>9700</v>
      </c>
      <c r="N27" s="41">
        <v>2174.6999999999998</v>
      </c>
      <c r="O27" s="40">
        <v>5000</v>
      </c>
      <c r="P27" s="41">
        <v>0</v>
      </c>
      <c r="Q27" s="49">
        <v>5000</v>
      </c>
    </row>
    <row r="28" spans="1:17" ht="13.5" thickBot="1">
      <c r="A28" s="36" t="s">
        <v>23</v>
      </c>
      <c r="B28" s="37">
        <v>11</v>
      </c>
      <c r="C28" s="108" t="s">
        <v>951</v>
      </c>
      <c r="D28" s="38" t="s">
        <v>321</v>
      </c>
      <c r="E28" s="38" t="s">
        <v>713</v>
      </c>
      <c r="F28" s="38" t="s">
        <v>724</v>
      </c>
      <c r="G28" s="38" t="s">
        <v>725</v>
      </c>
      <c r="H28" s="38" t="s">
        <v>59</v>
      </c>
      <c r="I28" s="39"/>
      <c r="J28" s="46"/>
      <c r="K28" s="35"/>
      <c r="L28" s="23"/>
      <c r="M28" s="40">
        <v>0</v>
      </c>
      <c r="N28" s="41">
        <v>5794.18</v>
      </c>
      <c r="O28" s="35"/>
      <c r="P28" s="23"/>
    </row>
    <row r="29" spans="1:17" ht="13.5" thickBot="1">
      <c r="A29" s="36" t="s">
        <v>23</v>
      </c>
      <c r="B29" s="37">
        <v>12</v>
      </c>
      <c r="C29" s="108" t="s">
        <v>952</v>
      </c>
      <c r="D29" s="38" t="s">
        <v>333</v>
      </c>
      <c r="E29" s="38" t="s">
        <v>726</v>
      </c>
      <c r="F29" s="38" t="s">
        <v>727</v>
      </c>
      <c r="G29" s="38" t="s">
        <v>728</v>
      </c>
      <c r="H29" s="38" t="s">
        <v>80</v>
      </c>
      <c r="I29" s="39"/>
      <c r="J29" s="39"/>
      <c r="K29" s="40">
        <v>0</v>
      </c>
      <c r="L29" s="41">
        <v>0</v>
      </c>
      <c r="M29" s="35"/>
      <c r="N29" s="23"/>
      <c r="O29" s="35"/>
      <c r="P29" s="23"/>
    </row>
    <row r="30" spans="1:17" ht="13.5" thickBot="1">
      <c r="A30" s="36" t="s">
        <v>23</v>
      </c>
      <c r="B30" s="37">
        <v>12</v>
      </c>
      <c r="C30" s="108" t="s">
        <v>952</v>
      </c>
      <c r="D30" s="38" t="s">
        <v>333</v>
      </c>
      <c r="E30" s="38" t="s">
        <v>726</v>
      </c>
      <c r="F30" s="38" t="s">
        <v>727</v>
      </c>
      <c r="G30" s="38" t="s">
        <v>728</v>
      </c>
      <c r="H30" s="38" t="s">
        <v>80</v>
      </c>
      <c r="I30" s="38" t="s">
        <v>506</v>
      </c>
      <c r="J30" s="39"/>
      <c r="K30" s="40">
        <v>2500</v>
      </c>
      <c r="L30" s="41">
        <v>0</v>
      </c>
      <c r="M30" s="40">
        <v>2500</v>
      </c>
      <c r="N30" s="41">
        <v>0</v>
      </c>
      <c r="O30" s="35"/>
      <c r="P30" s="23"/>
    </row>
    <row r="31" spans="1:17" ht="13.5" thickBot="1">
      <c r="A31" s="36" t="s">
        <v>23</v>
      </c>
      <c r="B31" s="37">
        <v>12</v>
      </c>
      <c r="C31" s="108" t="s">
        <v>952</v>
      </c>
      <c r="D31" s="38" t="s">
        <v>333</v>
      </c>
      <c r="E31" s="38" t="s">
        <v>726</v>
      </c>
      <c r="F31" s="38" t="s">
        <v>505</v>
      </c>
      <c r="G31" s="38" t="s">
        <v>729</v>
      </c>
      <c r="H31" s="38" t="s">
        <v>80</v>
      </c>
      <c r="I31" s="39"/>
      <c r="J31" s="39"/>
      <c r="K31" s="35"/>
      <c r="L31" s="23"/>
      <c r="M31" s="35"/>
      <c r="N31" s="23"/>
      <c r="O31" s="40">
        <v>0</v>
      </c>
      <c r="P31" s="41">
        <v>7709.49</v>
      </c>
    </row>
    <row r="32" spans="1:17" ht="13.5" thickBot="1">
      <c r="A32" s="36" t="s">
        <v>23</v>
      </c>
      <c r="B32" s="37">
        <v>12</v>
      </c>
      <c r="C32" s="108" t="s">
        <v>952</v>
      </c>
      <c r="D32" s="38" t="s">
        <v>333</v>
      </c>
      <c r="E32" s="38" t="s">
        <v>726</v>
      </c>
      <c r="F32" s="38" t="s">
        <v>687</v>
      </c>
      <c r="G32" s="38" t="s">
        <v>688</v>
      </c>
      <c r="H32" s="38" t="s">
        <v>80</v>
      </c>
      <c r="I32" s="39"/>
      <c r="J32" s="39"/>
      <c r="K32" s="40">
        <v>1000</v>
      </c>
      <c r="L32" s="41">
        <v>183.06</v>
      </c>
      <c r="M32" s="40">
        <v>200</v>
      </c>
      <c r="N32" s="41">
        <v>179.43</v>
      </c>
      <c r="O32" s="40">
        <v>250</v>
      </c>
      <c r="P32" s="41">
        <v>0</v>
      </c>
      <c r="Q32" s="42">
        <v>250</v>
      </c>
    </row>
    <row r="33" spans="1:18" ht="13.5" thickBot="1">
      <c r="A33" s="36" t="s">
        <v>23</v>
      </c>
      <c r="B33" s="37">
        <v>12</v>
      </c>
      <c r="C33" s="108" t="s">
        <v>952</v>
      </c>
      <c r="D33" s="38" t="s">
        <v>333</v>
      </c>
      <c r="E33" s="38" t="s">
        <v>726</v>
      </c>
      <c r="F33" s="38" t="s">
        <v>689</v>
      </c>
      <c r="G33" s="38" t="s">
        <v>690</v>
      </c>
      <c r="H33" s="38" t="s">
        <v>80</v>
      </c>
      <c r="I33" s="39"/>
      <c r="J33" s="39"/>
      <c r="K33" s="40">
        <v>26000</v>
      </c>
      <c r="L33" s="41">
        <v>26849.58</v>
      </c>
      <c r="M33" s="40">
        <v>30400</v>
      </c>
      <c r="N33" s="41">
        <v>18292.5</v>
      </c>
      <c r="O33" s="40">
        <v>30900</v>
      </c>
      <c r="P33" s="41">
        <v>5830.46</v>
      </c>
      <c r="Q33" s="42">
        <v>30900</v>
      </c>
    </row>
    <row r="34" spans="1:18" ht="13.5" thickBot="1">
      <c r="A34" s="36" t="s">
        <v>23</v>
      </c>
      <c r="B34" s="37">
        <v>12</v>
      </c>
      <c r="C34" s="108" t="s">
        <v>952</v>
      </c>
      <c r="D34" s="38" t="s">
        <v>333</v>
      </c>
      <c r="E34" s="38" t="s">
        <v>726</v>
      </c>
      <c r="F34" s="38" t="s">
        <v>689</v>
      </c>
      <c r="G34" s="38" t="s">
        <v>690</v>
      </c>
      <c r="H34" s="38" t="s">
        <v>59</v>
      </c>
      <c r="I34" s="39"/>
      <c r="J34" s="39"/>
      <c r="K34" s="40">
        <v>0</v>
      </c>
      <c r="L34" s="41">
        <v>0</v>
      </c>
      <c r="M34" s="35"/>
      <c r="N34" s="23"/>
      <c r="O34" s="35"/>
      <c r="P34" s="23"/>
    </row>
    <row r="35" spans="1:18" ht="13.5" thickBot="1">
      <c r="A35" s="36" t="s">
        <v>23</v>
      </c>
      <c r="B35" s="37">
        <v>12</v>
      </c>
      <c r="C35" s="108" t="s">
        <v>952</v>
      </c>
      <c r="D35" s="38" t="s">
        <v>333</v>
      </c>
      <c r="E35" s="38" t="s">
        <v>726</v>
      </c>
      <c r="F35" s="38" t="s">
        <v>691</v>
      </c>
      <c r="G35" s="38" t="s">
        <v>692</v>
      </c>
      <c r="H35" s="38" t="s">
        <v>80</v>
      </c>
      <c r="I35" s="39"/>
      <c r="J35" s="39"/>
      <c r="K35" s="40">
        <v>30000</v>
      </c>
      <c r="L35" s="41">
        <v>23476.38</v>
      </c>
      <c r="M35" s="40">
        <v>152500</v>
      </c>
      <c r="N35" s="41">
        <v>111924.34</v>
      </c>
      <c r="O35" s="40">
        <v>205000</v>
      </c>
      <c r="P35" s="41">
        <v>34892.5</v>
      </c>
      <c r="Q35" s="42">
        <v>155000</v>
      </c>
      <c r="R35" t="s">
        <v>730</v>
      </c>
    </row>
    <row r="36" spans="1:18" ht="13.5" thickBot="1">
      <c r="A36" s="36" t="s">
        <v>23</v>
      </c>
      <c r="B36" s="37">
        <v>12</v>
      </c>
      <c r="C36" s="108" t="s">
        <v>952</v>
      </c>
      <c r="D36" s="38" t="s">
        <v>333</v>
      </c>
      <c r="E36" s="38" t="s">
        <v>726</v>
      </c>
      <c r="F36" s="38" t="s">
        <v>694</v>
      </c>
      <c r="G36" s="38" t="s">
        <v>695</v>
      </c>
      <c r="H36" s="38" t="s">
        <v>59</v>
      </c>
      <c r="I36" s="39"/>
      <c r="J36" s="39"/>
      <c r="K36" s="40">
        <v>0</v>
      </c>
      <c r="L36" s="41">
        <v>0</v>
      </c>
      <c r="M36" s="35"/>
      <c r="N36" s="23"/>
      <c r="O36" s="35"/>
      <c r="P36" s="23"/>
    </row>
    <row r="37" spans="1:18" ht="13.5" thickBot="1">
      <c r="A37" s="36" t="s">
        <v>23</v>
      </c>
      <c r="B37" s="37">
        <v>12</v>
      </c>
      <c r="C37" s="108" t="s">
        <v>952</v>
      </c>
      <c r="D37" s="38" t="s">
        <v>333</v>
      </c>
      <c r="E37" s="38" t="s">
        <v>726</v>
      </c>
      <c r="F37" s="38" t="s">
        <v>694</v>
      </c>
      <c r="G37" s="38" t="s">
        <v>695</v>
      </c>
      <c r="H37" s="38" t="s">
        <v>80</v>
      </c>
      <c r="I37" s="39"/>
      <c r="J37" s="39"/>
      <c r="K37" s="40">
        <v>18000</v>
      </c>
      <c r="L37" s="41">
        <v>8329.27</v>
      </c>
      <c r="M37" s="40">
        <v>18000</v>
      </c>
      <c r="N37" s="41">
        <v>14093.44</v>
      </c>
      <c r="O37" s="40">
        <v>24000</v>
      </c>
      <c r="P37" s="41">
        <v>3229.72</v>
      </c>
      <c r="Q37" s="44">
        <v>24000</v>
      </c>
    </row>
    <row r="38" spans="1:18" ht="13.5" thickBot="1">
      <c r="A38" s="36" t="s">
        <v>23</v>
      </c>
      <c r="B38" s="37">
        <v>12</v>
      </c>
      <c r="C38" s="108" t="s">
        <v>952</v>
      </c>
      <c r="D38" s="38" t="s">
        <v>333</v>
      </c>
      <c r="E38" s="38" t="s">
        <v>726</v>
      </c>
      <c r="F38" s="38" t="s">
        <v>731</v>
      </c>
      <c r="G38" s="38" t="s">
        <v>732</v>
      </c>
      <c r="H38" s="38" t="s">
        <v>80</v>
      </c>
      <c r="I38" s="39"/>
      <c r="J38" s="39"/>
      <c r="K38" s="40">
        <v>6000</v>
      </c>
      <c r="L38" s="41">
        <v>37.5</v>
      </c>
      <c r="M38" s="40">
        <v>6000</v>
      </c>
      <c r="N38" s="41">
        <v>56.84</v>
      </c>
      <c r="O38" s="35"/>
      <c r="P38" s="23"/>
    </row>
    <row r="39" spans="1:18" ht="13.5" thickBot="1">
      <c r="A39" s="36" t="s">
        <v>23</v>
      </c>
      <c r="B39" s="37">
        <v>12</v>
      </c>
      <c r="C39" s="108" t="s">
        <v>952</v>
      </c>
      <c r="D39" s="38" t="s">
        <v>333</v>
      </c>
      <c r="E39" s="38" t="s">
        <v>726</v>
      </c>
      <c r="F39" s="38" t="s">
        <v>700</v>
      </c>
      <c r="G39" s="38" t="s">
        <v>701</v>
      </c>
      <c r="H39" s="38" t="s">
        <v>80</v>
      </c>
      <c r="I39" s="39"/>
      <c r="J39" s="39"/>
      <c r="K39" s="40">
        <v>1000</v>
      </c>
      <c r="L39" s="41">
        <v>1430.88</v>
      </c>
      <c r="M39" s="40">
        <v>1800</v>
      </c>
      <c r="N39" s="41">
        <v>1857.6</v>
      </c>
      <c r="O39" s="40">
        <v>2000</v>
      </c>
      <c r="P39" s="41">
        <v>362.98</v>
      </c>
      <c r="Q39" s="42">
        <v>2000</v>
      </c>
    </row>
    <row r="40" spans="1:18" ht="13.5" thickBot="1">
      <c r="A40" s="36" t="s">
        <v>23</v>
      </c>
      <c r="B40" s="37">
        <v>12</v>
      </c>
      <c r="C40" s="108" t="s">
        <v>952</v>
      </c>
      <c r="D40" s="38" t="s">
        <v>333</v>
      </c>
      <c r="E40" s="38" t="s">
        <v>726</v>
      </c>
      <c r="F40" s="38" t="s">
        <v>700</v>
      </c>
      <c r="G40" s="38" t="s">
        <v>701</v>
      </c>
      <c r="H40" s="38" t="s">
        <v>59</v>
      </c>
      <c r="I40" s="39"/>
      <c r="J40" s="39"/>
      <c r="K40" s="40">
        <v>0</v>
      </c>
      <c r="L40" s="41">
        <v>0</v>
      </c>
      <c r="M40" s="35"/>
      <c r="N40" s="23"/>
      <c r="O40" s="35"/>
      <c r="P40" s="23"/>
    </row>
    <row r="41" spans="1:18" ht="13.5" thickBot="1">
      <c r="A41" s="36" t="s">
        <v>23</v>
      </c>
      <c r="B41" s="37">
        <v>12</v>
      </c>
      <c r="C41" s="108" t="s">
        <v>952</v>
      </c>
      <c r="D41" s="38" t="s">
        <v>333</v>
      </c>
      <c r="E41" s="38" t="s">
        <v>726</v>
      </c>
      <c r="F41" s="38" t="s">
        <v>702</v>
      </c>
      <c r="G41" s="38" t="s">
        <v>703</v>
      </c>
      <c r="H41" s="38" t="s">
        <v>80</v>
      </c>
      <c r="I41" s="39"/>
      <c r="J41" s="39"/>
      <c r="K41" s="40">
        <v>5000</v>
      </c>
      <c r="L41" s="41">
        <v>1235</v>
      </c>
      <c r="M41" s="40">
        <v>2500</v>
      </c>
      <c r="N41" s="41">
        <v>4826.08</v>
      </c>
      <c r="O41" s="40">
        <v>3200</v>
      </c>
      <c r="P41" s="41">
        <v>475</v>
      </c>
      <c r="Q41" s="42">
        <v>1800</v>
      </c>
    </row>
    <row r="42" spans="1:18" ht="13.5" thickBot="1">
      <c r="A42" s="36" t="s">
        <v>23</v>
      </c>
      <c r="B42" s="37">
        <v>12</v>
      </c>
      <c r="C42" s="108" t="s">
        <v>952</v>
      </c>
      <c r="D42" s="38" t="s">
        <v>333</v>
      </c>
      <c r="E42" s="38" t="s">
        <v>726</v>
      </c>
      <c r="F42" s="38" t="s">
        <v>702</v>
      </c>
      <c r="G42" s="38" t="s">
        <v>703</v>
      </c>
      <c r="H42" s="38" t="s">
        <v>59</v>
      </c>
      <c r="I42" s="39"/>
      <c r="J42" s="39"/>
      <c r="K42" s="40">
        <v>0</v>
      </c>
      <c r="L42" s="41">
        <v>0</v>
      </c>
      <c r="M42" s="35"/>
      <c r="N42" s="23"/>
      <c r="O42" s="35"/>
      <c r="P42" s="23"/>
    </row>
    <row r="43" spans="1:18" ht="13.5" thickBot="1">
      <c r="A43" s="36" t="s">
        <v>23</v>
      </c>
      <c r="B43" s="37">
        <v>12</v>
      </c>
      <c r="C43" s="108" t="s">
        <v>952</v>
      </c>
      <c r="D43" s="38" t="s">
        <v>333</v>
      </c>
      <c r="E43" s="38" t="s">
        <v>726</v>
      </c>
      <c r="F43" s="38" t="s">
        <v>704</v>
      </c>
      <c r="G43" s="38" t="s">
        <v>705</v>
      </c>
      <c r="H43" s="38" t="s">
        <v>80</v>
      </c>
      <c r="I43" s="39"/>
      <c r="J43" s="39"/>
      <c r="K43" s="40">
        <v>90250</v>
      </c>
      <c r="L43" s="41">
        <v>42891.360000000001</v>
      </c>
      <c r="M43" s="40">
        <v>50000</v>
      </c>
      <c r="N43" s="41">
        <v>41553.61</v>
      </c>
      <c r="O43" s="40">
        <v>141250</v>
      </c>
      <c r="P43" s="41">
        <v>40306.11</v>
      </c>
      <c r="Q43" s="42">
        <v>105000</v>
      </c>
    </row>
    <row r="44" spans="1:18" ht="13.5" thickBot="1">
      <c r="A44" s="36" t="s">
        <v>23</v>
      </c>
      <c r="B44" s="37">
        <v>12</v>
      </c>
      <c r="C44" s="108" t="s">
        <v>952</v>
      </c>
      <c r="D44" s="38" t="s">
        <v>333</v>
      </c>
      <c r="E44" s="38" t="s">
        <v>726</v>
      </c>
      <c r="F44" s="38" t="s">
        <v>733</v>
      </c>
      <c r="G44" s="38" t="s">
        <v>734</v>
      </c>
      <c r="H44" s="38" t="s">
        <v>584</v>
      </c>
      <c r="I44" s="38" t="s">
        <v>735</v>
      </c>
      <c r="J44" s="38" t="s">
        <v>736</v>
      </c>
      <c r="K44" s="35"/>
      <c r="L44" s="23"/>
      <c r="M44" s="40">
        <v>0</v>
      </c>
      <c r="N44" s="41">
        <v>0</v>
      </c>
      <c r="O44" s="35"/>
      <c r="P44" s="23"/>
    </row>
    <row r="45" spans="1:18" ht="13.5" thickBot="1">
      <c r="A45" s="36" t="s">
        <v>23</v>
      </c>
      <c r="B45" s="37">
        <v>12</v>
      </c>
      <c r="C45" s="108" t="s">
        <v>952</v>
      </c>
      <c r="D45" s="38" t="s">
        <v>333</v>
      </c>
      <c r="E45" s="38" t="s">
        <v>726</v>
      </c>
      <c r="F45" s="38" t="s">
        <v>737</v>
      </c>
      <c r="G45" s="38" t="s">
        <v>738</v>
      </c>
      <c r="H45" s="38" t="s">
        <v>80</v>
      </c>
      <c r="I45" s="39"/>
      <c r="J45" s="39"/>
      <c r="K45" s="35"/>
      <c r="L45" s="23"/>
      <c r="M45" s="35"/>
      <c r="N45" s="23"/>
      <c r="O45" s="40">
        <v>0</v>
      </c>
      <c r="P45" s="41">
        <v>1206</v>
      </c>
    </row>
    <row r="46" spans="1:18" ht="13.5" thickBot="1">
      <c r="A46" s="36" t="s">
        <v>23</v>
      </c>
      <c r="B46" s="37">
        <v>12</v>
      </c>
      <c r="C46" s="108" t="s">
        <v>952</v>
      </c>
      <c r="D46" s="38" t="s">
        <v>333</v>
      </c>
      <c r="E46" s="38" t="s">
        <v>726</v>
      </c>
      <c r="F46" s="38" t="s">
        <v>739</v>
      </c>
      <c r="G46" s="38" t="s">
        <v>740</v>
      </c>
      <c r="H46" s="38" t="s">
        <v>80</v>
      </c>
      <c r="I46" s="39"/>
      <c r="J46" s="39"/>
      <c r="K46" s="40">
        <v>6050</v>
      </c>
      <c r="L46" s="41">
        <v>8900</v>
      </c>
      <c r="M46" s="40">
        <v>5000</v>
      </c>
      <c r="N46" s="41">
        <v>0</v>
      </c>
      <c r="O46" s="35"/>
      <c r="P46" s="23"/>
    </row>
    <row r="47" spans="1:18" ht="13.5" thickBot="1">
      <c r="A47" s="36" t="s">
        <v>23</v>
      </c>
      <c r="B47" s="37">
        <v>12</v>
      </c>
      <c r="C47" s="108" t="s">
        <v>952</v>
      </c>
      <c r="D47" s="38" t="s">
        <v>333</v>
      </c>
      <c r="E47" s="38" t="s">
        <v>726</v>
      </c>
      <c r="F47" s="38" t="s">
        <v>741</v>
      </c>
      <c r="G47" s="38" t="s">
        <v>742</v>
      </c>
      <c r="H47" s="38" t="s">
        <v>80</v>
      </c>
      <c r="I47" s="39"/>
      <c r="J47" s="39"/>
      <c r="K47" s="40">
        <v>0</v>
      </c>
      <c r="L47" s="41">
        <v>0</v>
      </c>
      <c r="M47" s="40">
        <v>0</v>
      </c>
      <c r="N47" s="41">
        <v>385948.61</v>
      </c>
      <c r="O47" s="35"/>
      <c r="P47" s="23"/>
    </row>
    <row r="48" spans="1:18" ht="13.5" thickBot="1">
      <c r="A48" s="36" t="s">
        <v>23</v>
      </c>
      <c r="B48" s="37">
        <v>12</v>
      </c>
      <c r="C48" s="108" t="s">
        <v>952</v>
      </c>
      <c r="D48" s="38" t="s">
        <v>333</v>
      </c>
      <c r="E48" s="38" t="s">
        <v>726</v>
      </c>
      <c r="F48" s="38" t="s">
        <v>741</v>
      </c>
      <c r="G48" s="38" t="s">
        <v>742</v>
      </c>
      <c r="H48" s="38" t="s">
        <v>346</v>
      </c>
      <c r="I48" s="39"/>
      <c r="J48" s="39"/>
      <c r="K48" s="40">
        <v>0</v>
      </c>
      <c r="L48" s="41">
        <v>3500</v>
      </c>
      <c r="M48" s="35"/>
      <c r="N48" s="23"/>
      <c r="O48" s="35"/>
      <c r="P48" s="23"/>
    </row>
    <row r="49" spans="1:17" ht="13.5" thickBot="1">
      <c r="A49" s="36" t="s">
        <v>23</v>
      </c>
      <c r="B49" s="37">
        <v>12</v>
      </c>
      <c r="C49" s="108" t="s">
        <v>952</v>
      </c>
      <c r="D49" s="38" t="s">
        <v>333</v>
      </c>
      <c r="E49" s="38" t="s">
        <v>726</v>
      </c>
      <c r="F49" s="38" t="s">
        <v>743</v>
      </c>
      <c r="G49" s="38" t="s">
        <v>744</v>
      </c>
      <c r="H49" s="38" t="s">
        <v>80</v>
      </c>
      <c r="I49" s="39"/>
      <c r="J49" s="39"/>
      <c r="K49" s="40">
        <v>0</v>
      </c>
      <c r="L49" s="41">
        <v>230</v>
      </c>
      <c r="M49" s="35"/>
      <c r="N49" s="23"/>
      <c r="O49" s="35"/>
      <c r="P49" s="23"/>
    </row>
    <row r="50" spans="1:17" ht="13.5" thickBot="1">
      <c r="A50" s="36" t="s">
        <v>23</v>
      </c>
      <c r="B50" s="37">
        <v>12</v>
      </c>
      <c r="C50" s="108" t="s">
        <v>952</v>
      </c>
      <c r="D50" s="38" t="s">
        <v>333</v>
      </c>
      <c r="E50" s="38" t="s">
        <v>726</v>
      </c>
      <c r="F50" s="38" t="s">
        <v>743</v>
      </c>
      <c r="G50" s="38" t="s">
        <v>744</v>
      </c>
      <c r="H50" s="38" t="s">
        <v>59</v>
      </c>
      <c r="I50" s="39"/>
      <c r="J50" s="39"/>
      <c r="K50" s="40">
        <v>0</v>
      </c>
      <c r="L50" s="41">
        <v>0</v>
      </c>
      <c r="M50" s="35"/>
      <c r="N50" s="23"/>
      <c r="O50" s="35"/>
      <c r="P50" s="23"/>
    </row>
    <row r="51" spans="1:17" ht="13.5" thickBot="1">
      <c r="A51" s="36" t="s">
        <v>23</v>
      </c>
      <c r="B51" s="37">
        <v>12</v>
      </c>
      <c r="C51" s="108" t="s">
        <v>952</v>
      </c>
      <c r="D51" s="38" t="s">
        <v>333</v>
      </c>
      <c r="E51" s="38" t="s">
        <v>726</v>
      </c>
      <c r="F51" s="38" t="s">
        <v>745</v>
      </c>
      <c r="G51" s="38" t="s">
        <v>746</v>
      </c>
      <c r="H51" s="38" t="s">
        <v>80</v>
      </c>
      <c r="I51" s="39"/>
      <c r="J51" s="39"/>
      <c r="K51" s="40">
        <v>0</v>
      </c>
      <c r="L51" s="41">
        <v>20</v>
      </c>
      <c r="M51" s="35"/>
      <c r="N51" s="23"/>
      <c r="O51" s="35"/>
      <c r="P51" s="23"/>
    </row>
    <row r="52" spans="1:17" ht="13.5" thickBot="1">
      <c r="A52" s="36" t="s">
        <v>23</v>
      </c>
      <c r="B52" s="37">
        <v>12</v>
      </c>
      <c r="C52" s="108" t="s">
        <v>952</v>
      </c>
      <c r="D52" s="38" t="s">
        <v>333</v>
      </c>
      <c r="E52" s="38" t="s">
        <v>726</v>
      </c>
      <c r="F52" s="38" t="s">
        <v>747</v>
      </c>
      <c r="G52" s="38" t="s">
        <v>748</v>
      </c>
      <c r="H52" s="38" t="s">
        <v>80</v>
      </c>
      <c r="I52" s="39"/>
      <c r="J52" s="39"/>
      <c r="K52" s="40">
        <v>185000</v>
      </c>
      <c r="L52" s="41">
        <v>167916.89</v>
      </c>
      <c r="M52" s="40">
        <v>185000</v>
      </c>
      <c r="N52" s="41">
        <v>172360.32000000001</v>
      </c>
      <c r="O52" s="40">
        <v>185000</v>
      </c>
      <c r="P52" s="41">
        <v>64246.59</v>
      </c>
      <c r="Q52" s="42">
        <v>185000</v>
      </c>
    </row>
    <row r="53" spans="1:17" ht="13.5" thickBot="1">
      <c r="A53" s="36" t="s">
        <v>23</v>
      </c>
      <c r="B53" s="37">
        <v>12</v>
      </c>
      <c r="C53" s="108" t="s">
        <v>952</v>
      </c>
      <c r="D53" s="38" t="s">
        <v>333</v>
      </c>
      <c r="E53" s="38" t="s">
        <v>726</v>
      </c>
      <c r="F53" s="38" t="s">
        <v>749</v>
      </c>
      <c r="G53" s="38" t="s">
        <v>750</v>
      </c>
      <c r="H53" s="38" t="s">
        <v>80</v>
      </c>
      <c r="I53" s="39"/>
      <c r="J53" s="39"/>
      <c r="K53" s="40">
        <v>15000</v>
      </c>
      <c r="L53" s="41">
        <v>19674.13</v>
      </c>
      <c r="M53" s="40">
        <v>21900</v>
      </c>
      <c r="N53" s="41">
        <v>20079.13</v>
      </c>
      <c r="O53" s="40">
        <v>21900</v>
      </c>
      <c r="P53" s="41">
        <v>7152.94</v>
      </c>
      <c r="Q53" s="42">
        <v>21900</v>
      </c>
    </row>
    <row r="54" spans="1:17" ht="13.5" thickBot="1">
      <c r="A54" s="36" t="s">
        <v>23</v>
      </c>
      <c r="B54" s="37">
        <v>12</v>
      </c>
      <c r="C54" s="108" t="s">
        <v>952</v>
      </c>
      <c r="D54" s="38" t="s">
        <v>333</v>
      </c>
      <c r="E54" s="38" t="s">
        <v>726</v>
      </c>
      <c r="F54" s="38" t="s">
        <v>751</v>
      </c>
      <c r="G54" s="38" t="s">
        <v>752</v>
      </c>
      <c r="H54" s="38" t="s">
        <v>80</v>
      </c>
      <c r="I54" s="39"/>
      <c r="J54" s="39"/>
      <c r="K54" s="40">
        <v>0</v>
      </c>
      <c r="L54" s="41">
        <v>6395.05</v>
      </c>
      <c r="M54" s="40">
        <v>0</v>
      </c>
      <c r="N54" s="41">
        <v>4287.3</v>
      </c>
      <c r="O54" s="40">
        <v>0</v>
      </c>
      <c r="P54" s="41">
        <v>1797.5</v>
      </c>
    </row>
    <row r="55" spans="1:17" ht="13.5" thickBot="1">
      <c r="A55" s="36" t="s">
        <v>23</v>
      </c>
      <c r="B55" s="37">
        <v>12</v>
      </c>
      <c r="C55" s="108" t="s">
        <v>952</v>
      </c>
      <c r="D55" s="38" t="s">
        <v>333</v>
      </c>
      <c r="E55" s="38" t="s">
        <v>726</v>
      </c>
      <c r="F55" s="38" t="s">
        <v>753</v>
      </c>
      <c r="G55" s="38" t="s">
        <v>754</v>
      </c>
      <c r="H55" s="38" t="s">
        <v>80</v>
      </c>
      <c r="I55" s="39"/>
      <c r="J55" s="39"/>
      <c r="K55" s="40">
        <v>30000</v>
      </c>
      <c r="L55" s="41">
        <v>-51.25</v>
      </c>
      <c r="M55" s="40">
        <v>10000</v>
      </c>
      <c r="N55" s="41">
        <v>0</v>
      </c>
      <c r="O55" s="35"/>
      <c r="P55" s="23"/>
    </row>
    <row r="56" spans="1:17" ht="13.5" thickBot="1">
      <c r="A56" s="36" t="s">
        <v>23</v>
      </c>
      <c r="B56" s="37">
        <v>12</v>
      </c>
      <c r="C56" s="108" t="s">
        <v>952</v>
      </c>
      <c r="D56" s="38" t="s">
        <v>333</v>
      </c>
      <c r="E56" s="38" t="s">
        <v>726</v>
      </c>
      <c r="F56" s="38" t="s">
        <v>722</v>
      </c>
      <c r="G56" s="38" t="s">
        <v>723</v>
      </c>
      <c r="H56" s="38" t="s">
        <v>80</v>
      </c>
      <c r="I56" s="39"/>
      <c r="J56" s="39"/>
      <c r="K56" s="40">
        <v>2000</v>
      </c>
      <c r="L56" s="41">
        <v>242.24</v>
      </c>
      <c r="M56" s="40">
        <v>2000</v>
      </c>
      <c r="N56" s="41">
        <v>0</v>
      </c>
      <c r="O56" s="40">
        <v>2000</v>
      </c>
      <c r="P56" s="41">
        <v>213.76</v>
      </c>
      <c r="Q56" s="42">
        <v>2000</v>
      </c>
    </row>
    <row r="57" spans="1:17" ht="13.5" thickBot="1">
      <c r="A57" s="36" t="s">
        <v>23</v>
      </c>
      <c r="B57" s="37">
        <v>12</v>
      </c>
      <c r="C57" s="108" t="s">
        <v>952</v>
      </c>
      <c r="D57" s="38" t="s">
        <v>333</v>
      </c>
      <c r="E57" s="38" t="s">
        <v>726</v>
      </c>
      <c r="F57" s="38" t="s">
        <v>755</v>
      </c>
      <c r="G57" s="38" t="s">
        <v>756</v>
      </c>
      <c r="H57" s="38" t="s">
        <v>80</v>
      </c>
      <c r="I57" s="39"/>
      <c r="J57" s="39"/>
      <c r="K57" s="40">
        <v>40000</v>
      </c>
      <c r="L57" s="41">
        <v>34777.85</v>
      </c>
      <c r="M57" s="40">
        <v>57309</v>
      </c>
      <c r="N57" s="41">
        <v>37050.07</v>
      </c>
      <c r="O57" s="40">
        <v>35000</v>
      </c>
      <c r="P57" s="41">
        <v>0</v>
      </c>
      <c r="Q57" s="44">
        <v>35000</v>
      </c>
    </row>
    <row r="58" spans="1:17" ht="13.5" thickBot="1">
      <c r="A58" s="36" t="s">
        <v>23</v>
      </c>
      <c r="B58" s="37">
        <v>12</v>
      </c>
      <c r="C58" s="108" t="s">
        <v>952</v>
      </c>
      <c r="D58" s="38" t="s">
        <v>333</v>
      </c>
      <c r="E58" s="38" t="s">
        <v>726</v>
      </c>
      <c r="F58" s="38" t="s">
        <v>757</v>
      </c>
      <c r="G58" s="38" t="s">
        <v>758</v>
      </c>
      <c r="H58" s="38" t="s">
        <v>80</v>
      </c>
      <c r="I58" s="39"/>
      <c r="J58" s="39"/>
      <c r="K58" s="40">
        <v>8000</v>
      </c>
      <c r="L58" s="41">
        <v>2709</v>
      </c>
      <c r="M58" s="40">
        <v>15800</v>
      </c>
      <c r="N58" s="41">
        <v>3452.07</v>
      </c>
      <c r="O58" s="40">
        <v>15000</v>
      </c>
      <c r="P58" s="41">
        <v>3300</v>
      </c>
      <c r="Q58" s="44">
        <v>15000</v>
      </c>
    </row>
    <row r="59" spans="1:17" ht="13.5" thickBot="1">
      <c r="A59" s="36" t="s">
        <v>23</v>
      </c>
      <c r="B59" s="37">
        <v>12</v>
      </c>
      <c r="C59" s="108" t="s">
        <v>952</v>
      </c>
      <c r="D59" s="38" t="s">
        <v>333</v>
      </c>
      <c r="E59" s="38" t="s">
        <v>726</v>
      </c>
      <c r="F59" s="38" t="s">
        <v>759</v>
      </c>
      <c r="G59" s="38" t="s">
        <v>760</v>
      </c>
      <c r="H59" s="38" t="s">
        <v>80</v>
      </c>
      <c r="I59" s="39"/>
      <c r="J59" s="39"/>
      <c r="K59" s="40">
        <v>0</v>
      </c>
      <c r="L59" s="41">
        <v>2276.7199999999998</v>
      </c>
      <c r="M59" s="40">
        <v>0</v>
      </c>
      <c r="N59" s="41">
        <v>4420</v>
      </c>
      <c r="O59" s="40">
        <v>0</v>
      </c>
      <c r="P59" s="41">
        <v>332.51</v>
      </c>
    </row>
    <row r="60" spans="1:17" ht="13.5" thickBot="1">
      <c r="A60" s="36" t="s">
        <v>23</v>
      </c>
      <c r="B60" s="37">
        <v>12</v>
      </c>
      <c r="C60" s="108" t="s">
        <v>952</v>
      </c>
      <c r="D60" s="38" t="s">
        <v>333</v>
      </c>
      <c r="E60" s="38" t="s">
        <v>726</v>
      </c>
      <c r="F60" s="38" t="s">
        <v>761</v>
      </c>
      <c r="G60" s="38" t="s">
        <v>762</v>
      </c>
      <c r="H60" s="38" t="s">
        <v>80</v>
      </c>
      <c r="I60" s="39"/>
      <c r="J60" s="39"/>
      <c r="K60" s="40">
        <v>0</v>
      </c>
      <c r="L60" s="41">
        <v>23931.54</v>
      </c>
      <c r="M60" s="35"/>
      <c r="N60" s="23"/>
      <c r="O60" s="35"/>
      <c r="P60" s="23"/>
    </row>
    <row r="61" spans="1:17" ht="13.5" thickBot="1">
      <c r="A61" s="36" t="s">
        <v>23</v>
      </c>
      <c r="B61" s="37">
        <v>12</v>
      </c>
      <c r="C61" s="108" t="s">
        <v>952</v>
      </c>
      <c r="D61" s="38" t="s">
        <v>333</v>
      </c>
      <c r="E61" s="38" t="s">
        <v>726</v>
      </c>
      <c r="F61" s="38" t="s">
        <v>707</v>
      </c>
      <c r="G61" s="38" t="s">
        <v>708</v>
      </c>
      <c r="H61" s="38" t="s">
        <v>80</v>
      </c>
      <c r="I61" s="39"/>
      <c r="J61" s="39"/>
      <c r="K61" s="40">
        <v>0</v>
      </c>
      <c r="L61" s="41">
        <v>2913</v>
      </c>
      <c r="M61" s="35"/>
      <c r="N61" s="23"/>
      <c r="O61" s="40">
        <v>5000</v>
      </c>
      <c r="P61" s="41">
        <v>6182.18</v>
      </c>
      <c r="Q61" s="44">
        <v>5000</v>
      </c>
    </row>
    <row r="62" spans="1:17" ht="13.5" thickBot="1">
      <c r="A62" s="36" t="s">
        <v>23</v>
      </c>
      <c r="B62" s="37">
        <v>12</v>
      </c>
      <c r="C62" s="108" t="s">
        <v>952</v>
      </c>
      <c r="D62" s="38" t="s">
        <v>333</v>
      </c>
      <c r="E62" s="38" t="s">
        <v>726</v>
      </c>
      <c r="F62" s="38" t="s">
        <v>763</v>
      </c>
      <c r="G62" s="38" t="s">
        <v>764</v>
      </c>
      <c r="H62" s="38" t="s">
        <v>80</v>
      </c>
      <c r="I62" s="39"/>
      <c r="J62" s="39"/>
      <c r="K62" s="35"/>
      <c r="L62" s="23"/>
      <c r="M62" s="40">
        <v>0</v>
      </c>
      <c r="N62" s="41">
        <v>0</v>
      </c>
      <c r="O62" s="35"/>
      <c r="P62" s="23"/>
    </row>
    <row r="63" spans="1:17" ht="13.5" thickBot="1">
      <c r="A63" s="36" t="s">
        <v>23</v>
      </c>
      <c r="B63" s="37">
        <v>12</v>
      </c>
      <c r="C63" s="108" t="s">
        <v>952</v>
      </c>
      <c r="D63" s="38" t="s">
        <v>333</v>
      </c>
      <c r="E63" s="38" t="s">
        <v>726</v>
      </c>
      <c r="F63" s="38" t="s">
        <v>765</v>
      </c>
      <c r="G63" s="38" t="s">
        <v>764</v>
      </c>
      <c r="H63" s="38" t="s">
        <v>80</v>
      </c>
      <c r="I63" s="39"/>
      <c r="J63" s="39"/>
      <c r="K63" s="35"/>
      <c r="L63" s="23"/>
      <c r="M63" s="40">
        <v>0</v>
      </c>
      <c r="N63" s="41">
        <v>11125.03</v>
      </c>
      <c r="O63" s="35"/>
      <c r="P63" s="23"/>
    </row>
    <row r="64" spans="1:17" ht="13.5" thickBot="1">
      <c r="A64" s="36" t="s">
        <v>23</v>
      </c>
      <c r="B64" s="37">
        <v>12</v>
      </c>
      <c r="C64" s="108" t="s">
        <v>952</v>
      </c>
      <c r="D64" s="38" t="s">
        <v>333</v>
      </c>
      <c r="E64" s="38" t="s">
        <v>726</v>
      </c>
      <c r="F64" s="38" t="s">
        <v>766</v>
      </c>
      <c r="G64" s="38" t="s">
        <v>767</v>
      </c>
      <c r="H64" s="38" t="s">
        <v>80</v>
      </c>
      <c r="I64" s="39"/>
      <c r="J64" s="39"/>
      <c r="K64" s="40">
        <v>0</v>
      </c>
      <c r="L64" s="41">
        <v>9571.99</v>
      </c>
      <c r="M64" s="40">
        <v>0</v>
      </c>
      <c r="N64" s="41">
        <v>7511.73</v>
      </c>
      <c r="O64" s="40">
        <v>0</v>
      </c>
      <c r="P64" s="41">
        <v>3929.66</v>
      </c>
    </row>
    <row r="65" spans="1:17" ht="13.5" thickBot="1">
      <c r="A65" s="36" t="s">
        <v>23</v>
      </c>
      <c r="B65" s="37">
        <v>12</v>
      </c>
      <c r="C65" s="108" t="s">
        <v>952</v>
      </c>
      <c r="D65" s="38" t="s">
        <v>333</v>
      </c>
      <c r="E65" s="38" t="s">
        <v>726</v>
      </c>
      <c r="F65" s="38" t="s">
        <v>768</v>
      </c>
      <c r="G65" s="38" t="s">
        <v>767</v>
      </c>
      <c r="H65" s="38" t="s">
        <v>80</v>
      </c>
      <c r="I65" s="39"/>
      <c r="J65" s="39"/>
      <c r="K65" s="40">
        <v>5000</v>
      </c>
      <c r="L65" s="41">
        <v>0</v>
      </c>
      <c r="M65" s="40">
        <v>5000</v>
      </c>
      <c r="N65" s="41">
        <v>0</v>
      </c>
      <c r="O65" s="40">
        <v>5000</v>
      </c>
      <c r="P65" s="41">
        <v>0</v>
      </c>
      <c r="Q65" s="42">
        <v>5000</v>
      </c>
    </row>
    <row r="66" spans="1:17" ht="13.5" thickBot="1">
      <c r="A66" s="36" t="s">
        <v>23</v>
      </c>
      <c r="B66" s="37">
        <v>12</v>
      </c>
      <c r="C66" s="108" t="s">
        <v>952</v>
      </c>
      <c r="D66" s="38" t="s">
        <v>333</v>
      </c>
      <c r="E66" s="38" t="s">
        <v>726</v>
      </c>
      <c r="F66" s="38" t="s">
        <v>769</v>
      </c>
      <c r="G66" s="38" t="s">
        <v>770</v>
      </c>
      <c r="H66" s="38" t="s">
        <v>80</v>
      </c>
      <c r="I66" s="39"/>
      <c r="J66" s="39"/>
      <c r="K66" s="40">
        <v>-25568732</v>
      </c>
      <c r="L66" s="41">
        <v>0</v>
      </c>
      <c r="M66" s="40">
        <v>-27864815.079999998</v>
      </c>
      <c r="N66" s="41">
        <v>0</v>
      </c>
      <c r="O66" s="40">
        <v>-29346100</v>
      </c>
      <c r="P66" s="41">
        <v>0</v>
      </c>
    </row>
    <row r="67" spans="1:17" ht="13.5" thickBot="1">
      <c r="A67" s="36" t="s">
        <v>23</v>
      </c>
      <c r="B67" s="37">
        <v>12</v>
      </c>
      <c r="C67" s="108" t="s">
        <v>952</v>
      </c>
      <c r="D67" s="38" t="s">
        <v>333</v>
      </c>
      <c r="E67" s="38" t="s">
        <v>726</v>
      </c>
      <c r="F67" s="38" t="s">
        <v>771</v>
      </c>
      <c r="G67" s="38" t="s">
        <v>772</v>
      </c>
      <c r="H67" s="38" t="s">
        <v>80</v>
      </c>
      <c r="I67" s="39"/>
      <c r="J67" s="39"/>
      <c r="K67" s="40">
        <v>26896030.27</v>
      </c>
      <c r="L67" s="41">
        <v>0</v>
      </c>
      <c r="M67" s="40">
        <v>25730328.719999999</v>
      </c>
      <c r="N67" s="41">
        <v>0</v>
      </c>
      <c r="O67" s="40">
        <v>20585678.079999998</v>
      </c>
      <c r="P67" s="41">
        <v>0</v>
      </c>
    </row>
    <row r="68" spans="1:17" ht="13.5" thickBot="1">
      <c r="A68" s="36" t="s">
        <v>23</v>
      </c>
      <c r="B68" s="37">
        <v>12</v>
      </c>
      <c r="C68" s="108" t="s">
        <v>952</v>
      </c>
      <c r="D68" s="38" t="s">
        <v>773</v>
      </c>
      <c r="E68" s="38" t="s">
        <v>774</v>
      </c>
      <c r="F68" s="38" t="s">
        <v>775</v>
      </c>
      <c r="G68" s="38" t="s">
        <v>776</v>
      </c>
      <c r="H68" s="38" t="s">
        <v>584</v>
      </c>
      <c r="I68" s="38" t="s">
        <v>735</v>
      </c>
      <c r="J68" s="38" t="s">
        <v>736</v>
      </c>
      <c r="K68" s="40">
        <v>0</v>
      </c>
      <c r="L68" s="41">
        <v>314.77999999999997</v>
      </c>
      <c r="M68" s="35"/>
      <c r="N68" s="23"/>
      <c r="O68" s="35"/>
      <c r="P68" s="23"/>
    </row>
    <row r="69" spans="1:17" ht="13.5" thickBot="1">
      <c r="A69" s="36" t="s">
        <v>23</v>
      </c>
      <c r="B69" s="37">
        <v>12</v>
      </c>
      <c r="C69" s="108" t="s">
        <v>952</v>
      </c>
      <c r="D69" s="38" t="s">
        <v>773</v>
      </c>
      <c r="E69" s="38" t="s">
        <v>774</v>
      </c>
      <c r="F69" s="38" t="s">
        <v>716</v>
      </c>
      <c r="G69" s="38" t="s">
        <v>717</v>
      </c>
      <c r="H69" s="38" t="s">
        <v>65</v>
      </c>
      <c r="I69" s="38" t="s">
        <v>735</v>
      </c>
      <c r="J69" s="38" t="s">
        <v>736</v>
      </c>
      <c r="K69" s="40">
        <v>0</v>
      </c>
      <c r="L69" s="41">
        <v>870.84</v>
      </c>
      <c r="M69" s="35"/>
      <c r="N69" s="23"/>
      <c r="O69" s="35"/>
      <c r="P69" s="23"/>
    </row>
    <row r="70" spans="1:17" ht="13.5" thickBot="1">
      <c r="A70" s="36" t="s">
        <v>23</v>
      </c>
      <c r="B70" s="37">
        <v>12</v>
      </c>
      <c r="C70" s="108" t="s">
        <v>952</v>
      </c>
      <c r="D70" s="38" t="s">
        <v>773</v>
      </c>
      <c r="E70" s="38" t="s">
        <v>774</v>
      </c>
      <c r="F70" s="38" t="s">
        <v>777</v>
      </c>
      <c r="G70" s="38" t="s">
        <v>778</v>
      </c>
      <c r="H70" s="38" t="s">
        <v>584</v>
      </c>
      <c r="I70" s="38" t="s">
        <v>735</v>
      </c>
      <c r="J70" s="38" t="s">
        <v>736</v>
      </c>
      <c r="K70" s="40">
        <v>0</v>
      </c>
      <c r="L70" s="41">
        <v>17.739999999999998</v>
      </c>
      <c r="M70" s="35"/>
      <c r="N70" s="23"/>
      <c r="O70" s="35"/>
      <c r="P70" s="23"/>
    </row>
    <row r="71" spans="1:17" ht="13.5" thickBot="1">
      <c r="A71" s="36" t="s">
        <v>23</v>
      </c>
      <c r="B71" s="37">
        <v>12</v>
      </c>
      <c r="C71" s="108" t="s">
        <v>952</v>
      </c>
      <c r="D71" s="38" t="s">
        <v>773</v>
      </c>
      <c r="E71" s="38" t="s">
        <v>774</v>
      </c>
      <c r="F71" s="38" t="s">
        <v>777</v>
      </c>
      <c r="G71" s="38" t="s">
        <v>778</v>
      </c>
      <c r="H71" s="38" t="s">
        <v>584</v>
      </c>
      <c r="I71" s="38" t="s">
        <v>779</v>
      </c>
      <c r="J71" s="39"/>
      <c r="K71" s="35"/>
      <c r="L71" s="23"/>
      <c r="M71" s="40">
        <v>0</v>
      </c>
      <c r="N71" s="41">
        <v>5653.94</v>
      </c>
      <c r="O71" s="35"/>
      <c r="P71" s="23"/>
    </row>
    <row r="72" spans="1:17" ht="13.5" thickBot="1">
      <c r="A72" s="36" t="s">
        <v>23</v>
      </c>
      <c r="B72" s="37">
        <v>12</v>
      </c>
      <c r="C72" s="108" t="s">
        <v>952</v>
      </c>
      <c r="D72" s="38" t="s">
        <v>773</v>
      </c>
      <c r="E72" s="38" t="s">
        <v>774</v>
      </c>
      <c r="F72" s="38" t="s">
        <v>691</v>
      </c>
      <c r="G72" s="38" t="s">
        <v>692</v>
      </c>
      <c r="H72" s="38" t="s">
        <v>80</v>
      </c>
      <c r="I72" s="38" t="s">
        <v>780</v>
      </c>
      <c r="J72" s="39"/>
      <c r="K72" s="35"/>
      <c r="L72" s="23"/>
      <c r="M72" s="35"/>
      <c r="N72" s="23"/>
      <c r="O72" s="40">
        <v>0</v>
      </c>
      <c r="P72" s="41">
        <v>0</v>
      </c>
    </row>
    <row r="73" spans="1:17" ht="13.5" thickBot="1">
      <c r="A73" s="36" t="s">
        <v>23</v>
      </c>
      <c r="B73" s="37">
        <v>12</v>
      </c>
      <c r="C73" s="108" t="s">
        <v>952</v>
      </c>
      <c r="D73" s="38" t="s">
        <v>773</v>
      </c>
      <c r="E73" s="38" t="s">
        <v>774</v>
      </c>
      <c r="F73" s="38" t="s">
        <v>731</v>
      </c>
      <c r="G73" s="38" t="s">
        <v>732</v>
      </c>
      <c r="H73" s="38" t="s">
        <v>59</v>
      </c>
      <c r="I73" s="38" t="s">
        <v>735</v>
      </c>
      <c r="J73" s="38" t="s">
        <v>736</v>
      </c>
      <c r="K73" s="40">
        <v>0</v>
      </c>
      <c r="L73" s="41">
        <v>200.34</v>
      </c>
      <c r="M73" s="35"/>
      <c r="N73" s="23"/>
      <c r="O73" s="35"/>
      <c r="P73" s="23"/>
    </row>
    <row r="74" spans="1:17" ht="13.5" thickBot="1">
      <c r="A74" s="36" t="s">
        <v>23</v>
      </c>
      <c r="B74" s="37">
        <v>12</v>
      </c>
      <c r="C74" s="108" t="s">
        <v>952</v>
      </c>
      <c r="D74" s="38" t="s">
        <v>773</v>
      </c>
      <c r="E74" s="38" t="s">
        <v>774</v>
      </c>
      <c r="F74" s="38" t="s">
        <v>781</v>
      </c>
      <c r="G74" s="38" t="s">
        <v>782</v>
      </c>
      <c r="H74" s="38" t="s">
        <v>80</v>
      </c>
      <c r="I74" s="38" t="s">
        <v>783</v>
      </c>
      <c r="J74" s="39"/>
      <c r="K74" s="40">
        <v>0</v>
      </c>
      <c r="L74" s="41">
        <v>719.6</v>
      </c>
      <c r="M74" s="40">
        <v>0</v>
      </c>
      <c r="N74" s="41">
        <v>280.39999999999998</v>
      </c>
      <c r="O74" s="35"/>
      <c r="P74" s="23"/>
    </row>
    <row r="75" spans="1:17" ht="13.5" thickBot="1">
      <c r="A75" s="36" t="s">
        <v>23</v>
      </c>
      <c r="B75" s="37">
        <v>12</v>
      </c>
      <c r="C75" s="108" t="s">
        <v>952</v>
      </c>
      <c r="D75" s="38" t="s">
        <v>773</v>
      </c>
      <c r="E75" s="38" t="s">
        <v>774</v>
      </c>
      <c r="F75" s="38" t="s">
        <v>781</v>
      </c>
      <c r="G75" s="38" t="s">
        <v>782</v>
      </c>
      <c r="H75" s="38" t="s">
        <v>80</v>
      </c>
      <c r="I75" s="38" t="s">
        <v>784</v>
      </c>
      <c r="J75" s="39"/>
      <c r="K75" s="35"/>
      <c r="L75" s="23"/>
      <c r="M75" s="40">
        <v>0</v>
      </c>
      <c r="N75" s="41">
        <v>371.2</v>
      </c>
      <c r="O75" s="35"/>
      <c r="P75" s="23"/>
    </row>
    <row r="76" spans="1:17" ht="13.5" thickBot="1">
      <c r="A76" s="36" t="s">
        <v>23</v>
      </c>
      <c r="B76" s="37">
        <v>12</v>
      </c>
      <c r="C76" s="108" t="s">
        <v>952</v>
      </c>
      <c r="D76" s="38" t="s">
        <v>773</v>
      </c>
      <c r="E76" s="38" t="s">
        <v>774</v>
      </c>
      <c r="F76" s="38" t="s">
        <v>781</v>
      </c>
      <c r="G76" s="38" t="s">
        <v>782</v>
      </c>
      <c r="H76" s="38" t="s">
        <v>80</v>
      </c>
      <c r="I76" s="39"/>
      <c r="J76" s="39"/>
      <c r="K76" s="40">
        <v>2000</v>
      </c>
      <c r="L76" s="41">
        <v>535.77</v>
      </c>
      <c r="M76" s="40">
        <v>2500</v>
      </c>
      <c r="N76" s="41">
        <v>0</v>
      </c>
      <c r="O76" s="40">
        <v>7000</v>
      </c>
      <c r="P76" s="41">
        <v>0</v>
      </c>
      <c r="Q76" s="42">
        <v>7500</v>
      </c>
    </row>
    <row r="77" spans="1:17" ht="13.5" thickBot="1">
      <c r="A77" s="36" t="s">
        <v>23</v>
      </c>
      <c r="B77" s="37">
        <v>12</v>
      </c>
      <c r="C77" s="108" t="s">
        <v>952</v>
      </c>
      <c r="D77" s="38" t="s">
        <v>773</v>
      </c>
      <c r="E77" s="38" t="s">
        <v>774</v>
      </c>
      <c r="F77" s="38" t="s">
        <v>781</v>
      </c>
      <c r="G77" s="38" t="s">
        <v>782</v>
      </c>
      <c r="H77" s="38" t="s">
        <v>80</v>
      </c>
      <c r="I77" s="38" t="s">
        <v>785</v>
      </c>
      <c r="J77" s="39"/>
      <c r="K77" s="40">
        <v>0</v>
      </c>
      <c r="L77" s="41">
        <v>2500</v>
      </c>
      <c r="M77" s="35"/>
      <c r="N77" s="23"/>
      <c r="O77" s="35"/>
      <c r="P77" s="23"/>
    </row>
    <row r="78" spans="1:17" ht="13.5" thickBot="1">
      <c r="A78" s="36" t="s">
        <v>23</v>
      </c>
      <c r="B78" s="37">
        <v>12</v>
      </c>
      <c r="C78" s="108" t="s">
        <v>952</v>
      </c>
      <c r="D78" s="38" t="s">
        <v>773</v>
      </c>
      <c r="E78" s="38" t="s">
        <v>774</v>
      </c>
      <c r="F78" s="38" t="s">
        <v>781</v>
      </c>
      <c r="G78" s="38" t="s">
        <v>782</v>
      </c>
      <c r="H78" s="38" t="s">
        <v>80</v>
      </c>
      <c r="I78" s="38" t="s">
        <v>780</v>
      </c>
      <c r="J78" s="39"/>
      <c r="K78" s="35"/>
      <c r="L78" s="23"/>
      <c r="M78" s="35"/>
      <c r="N78" s="23"/>
      <c r="O78" s="40">
        <v>0</v>
      </c>
      <c r="P78" s="41">
        <v>50</v>
      </c>
    </row>
    <row r="79" spans="1:17" ht="13.5" thickBot="1">
      <c r="A79" s="36" t="s">
        <v>23</v>
      </c>
      <c r="B79" s="37">
        <v>12</v>
      </c>
      <c r="C79" s="108" t="s">
        <v>952</v>
      </c>
      <c r="D79" s="38" t="s">
        <v>773</v>
      </c>
      <c r="E79" s="38" t="s">
        <v>774</v>
      </c>
      <c r="F79" s="38" t="s">
        <v>781</v>
      </c>
      <c r="G79" s="38" t="s">
        <v>782</v>
      </c>
      <c r="H79" s="38" t="s">
        <v>80</v>
      </c>
      <c r="I79" s="38" t="s">
        <v>786</v>
      </c>
      <c r="J79" s="39"/>
      <c r="K79" s="35"/>
      <c r="L79" s="23"/>
      <c r="M79" s="40">
        <v>0</v>
      </c>
      <c r="N79" s="41">
        <v>200</v>
      </c>
      <c r="O79" s="35"/>
      <c r="P79" s="23"/>
    </row>
    <row r="80" spans="1:17" ht="13.5" thickBot="1">
      <c r="A80" s="36" t="s">
        <v>23</v>
      </c>
      <c r="B80" s="37">
        <v>12</v>
      </c>
      <c r="C80" s="108" t="s">
        <v>952</v>
      </c>
      <c r="D80" s="38" t="s">
        <v>773</v>
      </c>
      <c r="E80" s="38" t="s">
        <v>774</v>
      </c>
      <c r="F80" s="38" t="s">
        <v>781</v>
      </c>
      <c r="G80" s="38" t="s">
        <v>782</v>
      </c>
      <c r="H80" s="38" t="s">
        <v>80</v>
      </c>
      <c r="I80" s="38" t="s">
        <v>787</v>
      </c>
      <c r="J80" s="39"/>
      <c r="K80" s="35"/>
      <c r="L80" s="23"/>
      <c r="M80" s="35"/>
      <c r="N80" s="23"/>
      <c r="O80" s="40">
        <v>0</v>
      </c>
      <c r="P80" s="41">
        <v>104.5</v>
      </c>
    </row>
    <row r="81" spans="1:16" ht="13.5" thickBot="1">
      <c r="A81" s="36" t="s">
        <v>23</v>
      </c>
      <c r="B81" s="37">
        <v>12</v>
      </c>
      <c r="C81" s="108" t="s">
        <v>952</v>
      </c>
      <c r="D81" s="38" t="s">
        <v>773</v>
      </c>
      <c r="E81" s="38" t="s">
        <v>774</v>
      </c>
      <c r="F81" s="38" t="s">
        <v>781</v>
      </c>
      <c r="G81" s="38" t="s">
        <v>782</v>
      </c>
      <c r="H81" s="38" t="s">
        <v>80</v>
      </c>
      <c r="I81" s="38" t="s">
        <v>788</v>
      </c>
      <c r="J81" s="39"/>
      <c r="K81" s="35"/>
      <c r="L81" s="23"/>
      <c r="M81" s="40">
        <v>0</v>
      </c>
      <c r="N81" s="41">
        <v>1000</v>
      </c>
      <c r="O81" s="35"/>
      <c r="P81" s="23"/>
    </row>
    <row r="82" spans="1:16" ht="13.5" thickBot="1">
      <c r="A82" s="36" t="s">
        <v>23</v>
      </c>
      <c r="B82" s="37">
        <v>12</v>
      </c>
      <c r="C82" s="108" t="s">
        <v>952</v>
      </c>
      <c r="D82" s="38" t="s">
        <v>773</v>
      </c>
      <c r="E82" s="38" t="s">
        <v>774</v>
      </c>
      <c r="F82" s="38" t="s">
        <v>781</v>
      </c>
      <c r="G82" s="38" t="s">
        <v>782</v>
      </c>
      <c r="H82" s="38" t="s">
        <v>80</v>
      </c>
      <c r="I82" s="38" t="s">
        <v>789</v>
      </c>
      <c r="J82" s="39"/>
      <c r="K82" s="35"/>
      <c r="L82" s="23"/>
      <c r="M82" s="35"/>
      <c r="N82" s="23"/>
      <c r="O82" s="40">
        <v>0</v>
      </c>
      <c r="P82" s="41">
        <v>0</v>
      </c>
    </row>
    <row r="83" spans="1:16" ht="13.5" thickBot="1">
      <c r="A83" s="36" t="s">
        <v>23</v>
      </c>
      <c r="B83" s="37">
        <v>12</v>
      </c>
      <c r="C83" s="108" t="s">
        <v>952</v>
      </c>
      <c r="D83" s="38" t="s">
        <v>773</v>
      </c>
      <c r="E83" s="38" t="s">
        <v>774</v>
      </c>
      <c r="F83" s="38" t="s">
        <v>781</v>
      </c>
      <c r="G83" s="38" t="s">
        <v>782</v>
      </c>
      <c r="H83" s="38" t="s">
        <v>80</v>
      </c>
      <c r="I83" s="38" t="s">
        <v>790</v>
      </c>
      <c r="J83" s="39"/>
      <c r="K83" s="35"/>
      <c r="L83" s="23"/>
      <c r="M83" s="40">
        <v>0</v>
      </c>
      <c r="N83" s="41">
        <v>190</v>
      </c>
      <c r="O83" s="35"/>
      <c r="P83" s="23"/>
    </row>
    <row r="84" spans="1:16" ht="13.5" thickBot="1">
      <c r="A84" s="36" t="s">
        <v>23</v>
      </c>
      <c r="B84" s="37">
        <v>12</v>
      </c>
      <c r="C84" s="108" t="s">
        <v>952</v>
      </c>
      <c r="D84" s="38" t="s">
        <v>773</v>
      </c>
      <c r="E84" s="38" t="s">
        <v>774</v>
      </c>
      <c r="F84" s="38" t="s">
        <v>781</v>
      </c>
      <c r="G84" s="38" t="s">
        <v>782</v>
      </c>
      <c r="H84" s="38" t="s">
        <v>80</v>
      </c>
      <c r="I84" s="38" t="s">
        <v>791</v>
      </c>
      <c r="J84" s="39"/>
      <c r="K84" s="35"/>
      <c r="L84" s="23"/>
      <c r="M84" s="35"/>
      <c r="N84" s="23"/>
      <c r="O84" s="40">
        <v>0</v>
      </c>
      <c r="P84" s="41">
        <v>204.9</v>
      </c>
    </row>
    <row r="85" spans="1:16" ht="13.5" thickBot="1">
      <c r="A85" s="36" t="s">
        <v>23</v>
      </c>
      <c r="B85" s="37">
        <v>12</v>
      </c>
      <c r="C85" s="108" t="s">
        <v>952</v>
      </c>
      <c r="D85" s="38" t="s">
        <v>773</v>
      </c>
      <c r="E85" s="38" t="s">
        <v>774</v>
      </c>
      <c r="F85" s="38" t="s">
        <v>781</v>
      </c>
      <c r="G85" s="38" t="s">
        <v>782</v>
      </c>
      <c r="H85" s="38" t="s">
        <v>80</v>
      </c>
      <c r="I85" s="38" t="s">
        <v>792</v>
      </c>
      <c r="J85" s="39"/>
      <c r="K85" s="35"/>
      <c r="L85" s="23"/>
      <c r="M85" s="40">
        <v>0</v>
      </c>
      <c r="N85" s="41">
        <v>311.89</v>
      </c>
      <c r="O85" s="35"/>
      <c r="P85" s="23"/>
    </row>
    <row r="86" spans="1:16" ht="13.5" thickBot="1">
      <c r="A86" s="36" t="s">
        <v>23</v>
      </c>
      <c r="B86" s="37">
        <v>12</v>
      </c>
      <c r="C86" s="108" t="s">
        <v>952</v>
      </c>
      <c r="D86" s="38" t="s">
        <v>773</v>
      </c>
      <c r="E86" s="38" t="s">
        <v>774</v>
      </c>
      <c r="F86" s="38" t="s">
        <v>781</v>
      </c>
      <c r="G86" s="38" t="s">
        <v>782</v>
      </c>
      <c r="H86" s="38" t="s">
        <v>80</v>
      </c>
      <c r="I86" s="38" t="s">
        <v>793</v>
      </c>
      <c r="J86" s="39"/>
      <c r="K86" s="40">
        <v>0</v>
      </c>
      <c r="L86" s="41">
        <v>0</v>
      </c>
      <c r="M86" s="35"/>
      <c r="N86" s="23"/>
      <c r="O86" s="35"/>
      <c r="P86" s="23"/>
    </row>
    <row r="87" spans="1:16" ht="13.5" thickBot="1">
      <c r="A87" s="36" t="s">
        <v>23</v>
      </c>
      <c r="B87" s="37">
        <v>12</v>
      </c>
      <c r="C87" s="108" t="s">
        <v>952</v>
      </c>
      <c r="D87" s="38" t="s">
        <v>773</v>
      </c>
      <c r="E87" s="38" t="s">
        <v>774</v>
      </c>
      <c r="F87" s="38" t="s">
        <v>733</v>
      </c>
      <c r="G87" s="38" t="s">
        <v>734</v>
      </c>
      <c r="H87" s="38" t="s">
        <v>584</v>
      </c>
      <c r="I87" s="38" t="s">
        <v>779</v>
      </c>
      <c r="J87" s="39"/>
      <c r="K87" s="35"/>
      <c r="L87" s="23"/>
      <c r="M87" s="40">
        <v>0</v>
      </c>
      <c r="N87" s="41">
        <v>3760</v>
      </c>
      <c r="O87" s="35"/>
      <c r="P87" s="23"/>
    </row>
    <row r="88" spans="1:16" ht="13.5" thickBot="1">
      <c r="A88" s="36" t="s">
        <v>23</v>
      </c>
      <c r="B88" s="37">
        <v>12</v>
      </c>
      <c r="C88" s="108" t="s">
        <v>952</v>
      </c>
      <c r="D88" s="38" t="s">
        <v>773</v>
      </c>
      <c r="E88" s="38" t="s">
        <v>774</v>
      </c>
      <c r="F88" s="38" t="s">
        <v>733</v>
      </c>
      <c r="G88" s="38" t="s">
        <v>734</v>
      </c>
      <c r="H88" s="38" t="s">
        <v>584</v>
      </c>
      <c r="I88" s="38" t="s">
        <v>735</v>
      </c>
      <c r="J88" s="38" t="s">
        <v>736</v>
      </c>
      <c r="K88" s="40">
        <v>0</v>
      </c>
      <c r="L88" s="41">
        <v>20017.16</v>
      </c>
      <c r="M88" s="40">
        <v>0</v>
      </c>
      <c r="N88" s="41">
        <v>22606.67</v>
      </c>
      <c r="O88" s="35"/>
      <c r="P88" s="23"/>
    </row>
    <row r="89" spans="1:16" ht="13.5" thickBot="1">
      <c r="A89" s="36" t="s">
        <v>23</v>
      </c>
      <c r="B89" s="37">
        <v>12</v>
      </c>
      <c r="C89" s="108" t="s">
        <v>952</v>
      </c>
      <c r="D89" s="38" t="s">
        <v>773</v>
      </c>
      <c r="E89" s="38" t="s">
        <v>774</v>
      </c>
      <c r="F89" s="38" t="s">
        <v>794</v>
      </c>
      <c r="G89" s="38" t="s">
        <v>795</v>
      </c>
      <c r="H89" s="38" t="s">
        <v>80</v>
      </c>
      <c r="I89" s="38" t="s">
        <v>789</v>
      </c>
      <c r="J89" s="39"/>
      <c r="K89" s="35"/>
      <c r="L89" s="23"/>
      <c r="M89" s="35"/>
      <c r="N89" s="23"/>
      <c r="O89" s="40">
        <v>0</v>
      </c>
      <c r="P89" s="41">
        <v>1014.04</v>
      </c>
    </row>
    <row r="90" spans="1:16" ht="13.5" thickBot="1">
      <c r="A90" s="36" t="s">
        <v>23</v>
      </c>
      <c r="B90" s="37">
        <v>12</v>
      </c>
      <c r="C90" s="108" t="s">
        <v>952</v>
      </c>
      <c r="D90" s="38" t="s">
        <v>773</v>
      </c>
      <c r="E90" s="38" t="s">
        <v>774</v>
      </c>
      <c r="F90" s="38" t="s">
        <v>796</v>
      </c>
      <c r="G90" s="38" t="s">
        <v>797</v>
      </c>
      <c r="H90" s="38" t="s">
        <v>80</v>
      </c>
      <c r="I90" s="38" t="s">
        <v>789</v>
      </c>
      <c r="J90" s="39"/>
      <c r="K90" s="35"/>
      <c r="L90" s="23"/>
      <c r="M90" s="35"/>
      <c r="N90" s="23"/>
      <c r="O90" s="40">
        <v>0</v>
      </c>
      <c r="P90" s="41">
        <v>1320.54</v>
      </c>
    </row>
    <row r="91" spans="1:16" ht="13.5" thickBot="1">
      <c r="A91" s="36" t="s">
        <v>23</v>
      </c>
      <c r="B91" s="37">
        <v>12</v>
      </c>
      <c r="C91" s="108" t="s">
        <v>952</v>
      </c>
      <c r="D91" s="38" t="s">
        <v>773</v>
      </c>
      <c r="E91" s="38" t="s">
        <v>774</v>
      </c>
      <c r="F91" s="38" t="s">
        <v>798</v>
      </c>
      <c r="G91" s="38" t="s">
        <v>799</v>
      </c>
      <c r="H91" s="38" t="s">
        <v>800</v>
      </c>
      <c r="I91" s="38" t="s">
        <v>785</v>
      </c>
      <c r="J91" s="39"/>
      <c r="K91" s="40">
        <v>0</v>
      </c>
      <c r="L91" s="41">
        <v>8061.46</v>
      </c>
      <c r="M91" s="35"/>
      <c r="N91" s="23"/>
      <c r="O91" s="35"/>
      <c r="P91" s="23"/>
    </row>
    <row r="92" spans="1:16" ht="13.5" thickBot="1">
      <c r="A92" s="36" t="s">
        <v>23</v>
      </c>
      <c r="B92" s="37">
        <v>12</v>
      </c>
      <c r="C92" s="108" t="s">
        <v>952</v>
      </c>
      <c r="D92" s="38" t="s">
        <v>773</v>
      </c>
      <c r="E92" s="38" t="s">
        <v>774</v>
      </c>
      <c r="F92" s="38" t="s">
        <v>766</v>
      </c>
      <c r="G92" s="38" t="s">
        <v>767</v>
      </c>
      <c r="H92" s="38" t="s">
        <v>80</v>
      </c>
      <c r="I92" s="38" t="s">
        <v>789</v>
      </c>
      <c r="J92" s="39"/>
      <c r="K92" s="35"/>
      <c r="L92" s="23"/>
      <c r="M92" s="35"/>
      <c r="N92" s="23"/>
      <c r="O92" s="40">
        <v>0</v>
      </c>
      <c r="P92" s="41">
        <v>3626.15</v>
      </c>
    </row>
    <row r="93" spans="1:16" ht="13.5" thickBot="1">
      <c r="A93" s="36" t="s">
        <v>23</v>
      </c>
      <c r="B93" s="37">
        <v>12</v>
      </c>
      <c r="C93" s="108" t="s">
        <v>952</v>
      </c>
      <c r="D93" s="38" t="s">
        <v>773</v>
      </c>
      <c r="E93" s="38" t="s">
        <v>774</v>
      </c>
      <c r="F93" s="38" t="s">
        <v>768</v>
      </c>
      <c r="G93" s="38" t="s">
        <v>767</v>
      </c>
      <c r="H93" s="38" t="s">
        <v>80</v>
      </c>
      <c r="I93" s="38" t="s">
        <v>801</v>
      </c>
      <c r="J93" s="39"/>
      <c r="K93" s="35"/>
      <c r="L93" s="23"/>
      <c r="M93" s="40">
        <v>0</v>
      </c>
      <c r="N93" s="41">
        <v>5442.94</v>
      </c>
      <c r="O93" s="35"/>
      <c r="P93" s="23"/>
    </row>
    <row r="94" spans="1:16" ht="13.5" thickBot="1">
      <c r="A94" s="36" t="s">
        <v>23</v>
      </c>
      <c r="B94" s="37">
        <v>12</v>
      </c>
      <c r="C94" s="108" t="s">
        <v>952</v>
      </c>
      <c r="D94" s="38" t="s">
        <v>255</v>
      </c>
      <c r="E94" s="38" t="s">
        <v>802</v>
      </c>
      <c r="F94" s="38" t="s">
        <v>775</v>
      </c>
      <c r="G94" s="38" t="s">
        <v>776</v>
      </c>
      <c r="H94" s="38" t="s">
        <v>80</v>
      </c>
      <c r="I94" s="39"/>
      <c r="J94" s="39"/>
      <c r="K94" s="40">
        <v>0</v>
      </c>
      <c r="L94" s="41">
        <v>988.65</v>
      </c>
      <c r="M94" s="35"/>
      <c r="N94" s="23"/>
      <c r="O94" s="35"/>
      <c r="P94" s="23"/>
    </row>
    <row r="95" spans="1:16" ht="13.5" thickBot="1">
      <c r="A95" s="36" t="s">
        <v>23</v>
      </c>
      <c r="B95" s="37">
        <v>12</v>
      </c>
      <c r="C95" s="108" t="s">
        <v>952</v>
      </c>
      <c r="D95" s="38" t="s">
        <v>255</v>
      </c>
      <c r="E95" s="38" t="s">
        <v>802</v>
      </c>
      <c r="F95" s="38" t="s">
        <v>505</v>
      </c>
      <c r="G95" s="38" t="s">
        <v>729</v>
      </c>
      <c r="H95" s="38" t="s">
        <v>80</v>
      </c>
      <c r="I95" s="39"/>
      <c r="J95" s="39"/>
      <c r="K95" s="35"/>
      <c r="L95" s="23"/>
      <c r="M95" s="35"/>
      <c r="N95" s="23"/>
      <c r="O95" s="40">
        <v>0</v>
      </c>
      <c r="P95" s="41">
        <v>9532.65</v>
      </c>
    </row>
    <row r="96" spans="1:16" ht="13.5" thickBot="1">
      <c r="A96" s="36" t="s">
        <v>23</v>
      </c>
      <c r="B96" s="37">
        <v>12</v>
      </c>
      <c r="C96" s="108" t="s">
        <v>952</v>
      </c>
      <c r="D96" s="38" t="s">
        <v>255</v>
      </c>
      <c r="E96" s="38" t="s">
        <v>802</v>
      </c>
      <c r="F96" s="38" t="s">
        <v>761</v>
      </c>
      <c r="G96" s="38" t="s">
        <v>762</v>
      </c>
      <c r="H96" s="38" t="s">
        <v>20</v>
      </c>
      <c r="I96" s="39"/>
      <c r="J96" s="39"/>
      <c r="K96" s="40">
        <v>0</v>
      </c>
      <c r="L96" s="41">
        <v>-87396.38</v>
      </c>
      <c r="M96" s="40">
        <v>0</v>
      </c>
      <c r="N96" s="41">
        <v>-77442.429999999993</v>
      </c>
      <c r="O96" s="35"/>
      <c r="P96" s="23"/>
    </row>
    <row r="97" spans="1:18" ht="13.5" thickBot="1">
      <c r="A97" s="36" t="s">
        <v>23</v>
      </c>
      <c r="B97" s="37">
        <v>12</v>
      </c>
      <c r="C97" s="108" t="s">
        <v>952</v>
      </c>
      <c r="D97" s="38" t="s">
        <v>79</v>
      </c>
      <c r="E97" s="38" t="s">
        <v>803</v>
      </c>
      <c r="F97" s="38" t="s">
        <v>727</v>
      </c>
      <c r="G97" s="38" t="s">
        <v>728</v>
      </c>
      <c r="H97" s="38" t="s">
        <v>80</v>
      </c>
      <c r="I97" s="38" t="s">
        <v>506</v>
      </c>
      <c r="J97" s="39"/>
      <c r="K97" s="35"/>
      <c r="L97" s="23"/>
      <c r="M97" s="35"/>
      <c r="N97" s="23"/>
      <c r="O97" s="40">
        <v>5500</v>
      </c>
      <c r="P97" s="41">
        <v>0</v>
      </c>
      <c r="Q97" s="42">
        <v>6000</v>
      </c>
    </row>
    <row r="98" spans="1:18" ht="13.5" thickBot="1">
      <c r="A98" s="36" t="s">
        <v>23</v>
      </c>
      <c r="B98" s="37">
        <v>12</v>
      </c>
      <c r="C98" s="108" t="s">
        <v>952</v>
      </c>
      <c r="D98" s="38" t="s">
        <v>79</v>
      </c>
      <c r="E98" s="38" t="s">
        <v>803</v>
      </c>
      <c r="F98" s="38" t="s">
        <v>727</v>
      </c>
      <c r="G98" s="38" t="s">
        <v>728</v>
      </c>
      <c r="H98" s="38" t="s">
        <v>80</v>
      </c>
      <c r="I98" s="39"/>
      <c r="J98" s="39"/>
      <c r="K98" s="40">
        <v>0</v>
      </c>
      <c r="L98" s="41">
        <v>1171.21</v>
      </c>
      <c r="M98" s="35"/>
      <c r="N98" s="23"/>
      <c r="O98" s="35"/>
      <c r="P98" s="23"/>
    </row>
    <row r="99" spans="1:18" ht="13.5" thickBot="1">
      <c r="A99" s="36" t="s">
        <v>23</v>
      </c>
      <c r="B99" s="37">
        <v>12</v>
      </c>
      <c r="C99" s="108" t="s">
        <v>952</v>
      </c>
      <c r="D99" s="38" t="s">
        <v>79</v>
      </c>
      <c r="E99" s="38" t="s">
        <v>803</v>
      </c>
      <c r="F99" s="38" t="s">
        <v>727</v>
      </c>
      <c r="G99" s="38" t="s">
        <v>728</v>
      </c>
      <c r="H99" s="38" t="s">
        <v>80</v>
      </c>
      <c r="I99" s="38" t="s">
        <v>804</v>
      </c>
      <c r="J99" s="39"/>
      <c r="K99" s="40">
        <v>0</v>
      </c>
      <c r="L99" s="41">
        <v>4372.5</v>
      </c>
      <c r="M99" s="40">
        <v>0</v>
      </c>
      <c r="N99" s="41">
        <v>1809.5</v>
      </c>
      <c r="O99" s="35"/>
      <c r="P99" s="23"/>
    </row>
    <row r="100" spans="1:18" ht="13.5" thickBot="1">
      <c r="A100" s="36" t="s">
        <v>23</v>
      </c>
      <c r="B100" s="37">
        <v>12</v>
      </c>
      <c r="C100" s="108" t="s">
        <v>952</v>
      </c>
      <c r="D100" s="38" t="s">
        <v>79</v>
      </c>
      <c r="E100" s="38" t="s">
        <v>803</v>
      </c>
      <c r="F100" s="38" t="s">
        <v>775</v>
      </c>
      <c r="G100" s="38" t="s">
        <v>776</v>
      </c>
      <c r="H100" s="38" t="s">
        <v>80</v>
      </c>
      <c r="I100" s="39"/>
      <c r="J100" s="39"/>
      <c r="K100" s="40">
        <v>0</v>
      </c>
      <c r="L100" s="41">
        <v>174.45</v>
      </c>
      <c r="M100" s="40">
        <v>0</v>
      </c>
      <c r="N100" s="41">
        <v>1734.3</v>
      </c>
      <c r="O100" s="40">
        <v>0</v>
      </c>
      <c r="P100" s="41">
        <v>127.85</v>
      </c>
    </row>
    <row r="101" spans="1:18" ht="13.5" thickBot="1">
      <c r="A101" s="36" t="s">
        <v>23</v>
      </c>
      <c r="B101" s="37">
        <v>12</v>
      </c>
      <c r="C101" s="108" t="s">
        <v>952</v>
      </c>
      <c r="D101" s="38" t="s">
        <v>79</v>
      </c>
      <c r="E101" s="38" t="s">
        <v>803</v>
      </c>
      <c r="F101" s="38" t="s">
        <v>505</v>
      </c>
      <c r="G101" s="38" t="s">
        <v>729</v>
      </c>
      <c r="H101" s="38" t="s">
        <v>80</v>
      </c>
      <c r="I101" s="39"/>
      <c r="J101" s="39"/>
      <c r="K101" s="35"/>
      <c r="L101" s="23"/>
      <c r="M101" s="35"/>
      <c r="N101" s="23"/>
      <c r="O101" s="40">
        <v>0</v>
      </c>
      <c r="P101" s="41">
        <v>15294.47</v>
      </c>
    </row>
    <row r="102" spans="1:18" ht="13.5" thickBot="1">
      <c r="A102" s="36" t="s">
        <v>23</v>
      </c>
      <c r="B102" s="37">
        <v>12</v>
      </c>
      <c r="C102" s="108" t="s">
        <v>952</v>
      </c>
      <c r="D102" s="38" t="s">
        <v>79</v>
      </c>
      <c r="E102" s="38" t="s">
        <v>803</v>
      </c>
      <c r="F102" s="47" t="s">
        <v>805</v>
      </c>
      <c r="G102" s="38" t="s">
        <v>806</v>
      </c>
      <c r="H102" s="38" t="s">
        <v>80</v>
      </c>
      <c r="I102" s="39"/>
      <c r="J102" s="39"/>
      <c r="K102" s="35"/>
      <c r="L102" s="23"/>
      <c r="M102" s="35"/>
      <c r="N102" s="23"/>
      <c r="O102" s="40"/>
      <c r="P102" s="41"/>
      <c r="Q102" s="42">
        <v>-22171.51</v>
      </c>
      <c r="R102" t="s">
        <v>807</v>
      </c>
    </row>
    <row r="103" spans="1:18" ht="13.5" thickBot="1">
      <c r="A103" s="36" t="s">
        <v>23</v>
      </c>
      <c r="B103" s="37">
        <v>12</v>
      </c>
      <c r="C103" s="108" t="s">
        <v>952</v>
      </c>
      <c r="D103" s="38" t="s">
        <v>79</v>
      </c>
      <c r="E103" s="38" t="s">
        <v>803</v>
      </c>
      <c r="F103" s="38" t="s">
        <v>689</v>
      </c>
      <c r="G103" s="38" t="s">
        <v>690</v>
      </c>
      <c r="H103" s="38" t="s">
        <v>80</v>
      </c>
      <c r="I103" s="39"/>
      <c r="J103" s="39"/>
      <c r="K103" s="40">
        <v>3500</v>
      </c>
      <c r="L103" s="41">
        <v>1809</v>
      </c>
      <c r="M103" s="40">
        <v>3000</v>
      </c>
      <c r="N103" s="41">
        <v>1229.52</v>
      </c>
      <c r="O103" s="40">
        <v>3000</v>
      </c>
      <c r="P103" s="41">
        <v>231.32</v>
      </c>
      <c r="Q103" s="42">
        <v>3000</v>
      </c>
    </row>
    <row r="104" spans="1:18" ht="13.5" thickBot="1">
      <c r="A104" s="36" t="s">
        <v>23</v>
      </c>
      <c r="B104" s="37">
        <v>12</v>
      </c>
      <c r="C104" s="108" t="s">
        <v>952</v>
      </c>
      <c r="D104" s="38" t="s">
        <v>79</v>
      </c>
      <c r="E104" s="38" t="s">
        <v>803</v>
      </c>
      <c r="F104" s="38" t="s">
        <v>777</v>
      </c>
      <c r="G104" s="38" t="s">
        <v>778</v>
      </c>
      <c r="H104" s="38" t="s">
        <v>80</v>
      </c>
      <c r="I104" s="39"/>
      <c r="J104" s="39"/>
      <c r="K104" s="40">
        <v>500</v>
      </c>
      <c r="L104" s="41">
        <v>0</v>
      </c>
      <c r="M104" s="40">
        <v>300</v>
      </c>
      <c r="N104" s="41">
        <v>0</v>
      </c>
      <c r="O104" s="35"/>
      <c r="P104" s="23"/>
    </row>
    <row r="105" spans="1:18" ht="13.5" thickBot="1">
      <c r="A105" s="36" t="s">
        <v>23</v>
      </c>
      <c r="B105" s="37">
        <v>12</v>
      </c>
      <c r="C105" s="108" t="s">
        <v>952</v>
      </c>
      <c r="D105" s="38" t="s">
        <v>79</v>
      </c>
      <c r="E105" s="38" t="s">
        <v>803</v>
      </c>
      <c r="F105" s="38" t="s">
        <v>691</v>
      </c>
      <c r="G105" s="38" t="s">
        <v>692</v>
      </c>
      <c r="H105" s="38" t="s">
        <v>80</v>
      </c>
      <c r="I105" s="39"/>
      <c r="J105" s="39"/>
      <c r="K105" s="40">
        <v>2500</v>
      </c>
      <c r="L105" s="41">
        <v>0</v>
      </c>
      <c r="M105" s="40">
        <v>2500</v>
      </c>
      <c r="N105" s="41">
        <v>0</v>
      </c>
      <c r="O105" s="35"/>
      <c r="P105" s="23"/>
    </row>
    <row r="106" spans="1:18" ht="13.5" thickBot="1">
      <c r="A106" s="36" t="s">
        <v>23</v>
      </c>
      <c r="B106" s="37">
        <v>12</v>
      </c>
      <c r="C106" s="108" t="s">
        <v>952</v>
      </c>
      <c r="D106" s="38" t="s">
        <v>79</v>
      </c>
      <c r="E106" s="38" t="s">
        <v>803</v>
      </c>
      <c r="F106" s="38" t="s">
        <v>694</v>
      </c>
      <c r="G106" s="38" t="s">
        <v>695</v>
      </c>
      <c r="H106" s="38" t="s">
        <v>80</v>
      </c>
      <c r="I106" s="39"/>
      <c r="J106" s="39"/>
      <c r="K106" s="40">
        <v>750</v>
      </c>
      <c r="L106" s="41">
        <v>0</v>
      </c>
      <c r="M106" s="40">
        <v>750</v>
      </c>
      <c r="N106" s="41">
        <v>0</v>
      </c>
      <c r="O106" s="35"/>
      <c r="P106" s="23"/>
    </row>
    <row r="107" spans="1:18" ht="13.5" thickBot="1">
      <c r="A107" s="36" t="s">
        <v>23</v>
      </c>
      <c r="B107" s="37">
        <v>12</v>
      </c>
      <c r="C107" s="108" t="s">
        <v>952</v>
      </c>
      <c r="D107" s="38" t="s">
        <v>79</v>
      </c>
      <c r="E107" s="38" t="s">
        <v>803</v>
      </c>
      <c r="F107" s="38" t="s">
        <v>702</v>
      </c>
      <c r="G107" s="38" t="s">
        <v>703</v>
      </c>
      <c r="H107" s="38" t="s">
        <v>80</v>
      </c>
      <c r="I107" s="39"/>
      <c r="J107" s="39"/>
      <c r="K107" s="40">
        <v>200</v>
      </c>
      <c r="L107" s="41">
        <v>0</v>
      </c>
      <c r="M107" s="35"/>
      <c r="N107" s="23"/>
      <c r="O107" s="35"/>
      <c r="P107" s="23"/>
    </row>
    <row r="108" spans="1:18" ht="13.5" thickBot="1">
      <c r="A108" s="36" t="s">
        <v>23</v>
      </c>
      <c r="B108" s="37">
        <v>12</v>
      </c>
      <c r="C108" s="108" t="s">
        <v>952</v>
      </c>
      <c r="D108" s="38" t="s">
        <v>79</v>
      </c>
      <c r="E108" s="38" t="s">
        <v>803</v>
      </c>
      <c r="F108" s="38" t="s">
        <v>808</v>
      </c>
      <c r="G108" s="38" t="s">
        <v>809</v>
      </c>
      <c r="H108" s="38" t="s">
        <v>80</v>
      </c>
      <c r="I108" s="39"/>
      <c r="J108" s="39"/>
      <c r="K108" s="40">
        <v>250</v>
      </c>
      <c r="L108" s="41">
        <v>0</v>
      </c>
      <c r="M108" s="35"/>
      <c r="N108" s="23"/>
      <c r="O108" s="35"/>
      <c r="P108" s="23"/>
    </row>
    <row r="109" spans="1:18" ht="13.5" thickBot="1">
      <c r="A109" s="36" t="s">
        <v>23</v>
      </c>
      <c r="B109" s="37">
        <v>12</v>
      </c>
      <c r="C109" s="108" t="s">
        <v>952</v>
      </c>
      <c r="D109" s="38" t="s">
        <v>79</v>
      </c>
      <c r="E109" s="38" t="s">
        <v>803</v>
      </c>
      <c r="F109" s="38" t="s">
        <v>810</v>
      </c>
      <c r="G109" s="38" t="s">
        <v>811</v>
      </c>
      <c r="H109" s="38" t="s">
        <v>80</v>
      </c>
      <c r="I109" s="39"/>
      <c r="J109" s="39"/>
      <c r="K109" s="40">
        <v>110</v>
      </c>
      <c r="L109" s="41">
        <v>0</v>
      </c>
      <c r="M109" s="35"/>
      <c r="N109" s="23"/>
      <c r="O109" s="35"/>
      <c r="P109" s="23"/>
    </row>
    <row r="110" spans="1:18" ht="13.5" thickBot="1">
      <c r="A110" s="36" t="s">
        <v>23</v>
      </c>
      <c r="B110" s="37">
        <v>12</v>
      </c>
      <c r="C110" s="108" t="s">
        <v>952</v>
      </c>
      <c r="D110" s="38" t="s">
        <v>79</v>
      </c>
      <c r="E110" s="38" t="s">
        <v>803</v>
      </c>
      <c r="F110" s="38" t="s">
        <v>737</v>
      </c>
      <c r="G110" s="38" t="s">
        <v>738</v>
      </c>
      <c r="H110" s="38" t="s">
        <v>80</v>
      </c>
      <c r="I110" s="39"/>
      <c r="J110" s="39"/>
      <c r="K110" s="35"/>
      <c r="L110" s="23"/>
      <c r="M110" s="40">
        <v>0</v>
      </c>
      <c r="N110" s="41">
        <v>96</v>
      </c>
      <c r="O110" s="40">
        <v>0</v>
      </c>
      <c r="P110" s="41">
        <v>60</v>
      </c>
      <c r="Q110" s="42">
        <v>100</v>
      </c>
    </row>
    <row r="111" spans="1:18" ht="13.5" thickBot="1">
      <c r="A111" s="36" t="s">
        <v>23</v>
      </c>
      <c r="B111" s="37">
        <v>12</v>
      </c>
      <c r="C111" s="108" t="s">
        <v>952</v>
      </c>
      <c r="D111" s="38" t="s">
        <v>79</v>
      </c>
      <c r="E111" s="38" t="s">
        <v>803</v>
      </c>
      <c r="F111" s="38" t="s">
        <v>745</v>
      </c>
      <c r="G111" s="38" t="s">
        <v>746</v>
      </c>
      <c r="H111" s="38" t="s">
        <v>80</v>
      </c>
      <c r="I111" s="39"/>
      <c r="J111" s="39"/>
      <c r="K111" s="40">
        <v>220</v>
      </c>
      <c r="L111" s="41">
        <v>328.52</v>
      </c>
      <c r="M111" s="40">
        <v>200</v>
      </c>
      <c r="N111" s="41">
        <v>310.61</v>
      </c>
      <c r="O111" s="40">
        <v>200</v>
      </c>
      <c r="P111" s="41">
        <v>0</v>
      </c>
      <c r="Q111" s="42">
        <v>200</v>
      </c>
    </row>
    <row r="112" spans="1:18" ht="13.5" thickBot="1">
      <c r="A112" s="36" t="s">
        <v>23</v>
      </c>
      <c r="B112" s="37">
        <v>12</v>
      </c>
      <c r="C112" s="108" t="s">
        <v>952</v>
      </c>
      <c r="D112" s="38" t="s">
        <v>79</v>
      </c>
      <c r="E112" s="38" t="s">
        <v>803</v>
      </c>
      <c r="F112" s="38" t="s">
        <v>757</v>
      </c>
      <c r="G112" s="38" t="s">
        <v>758</v>
      </c>
      <c r="H112" s="38" t="s">
        <v>80</v>
      </c>
      <c r="I112" s="39"/>
      <c r="J112" s="39"/>
      <c r="K112" s="40">
        <v>8500</v>
      </c>
      <c r="L112" s="41">
        <v>9883.94</v>
      </c>
      <c r="M112" s="40">
        <v>8500</v>
      </c>
      <c r="N112" s="41">
        <v>12078.21</v>
      </c>
      <c r="O112" s="40">
        <v>10000</v>
      </c>
      <c r="P112" s="41">
        <v>4837.62</v>
      </c>
      <c r="Q112" s="42">
        <v>10000</v>
      </c>
    </row>
    <row r="113" spans="1:17" ht="13.5" thickBot="1">
      <c r="A113" s="36" t="s">
        <v>23</v>
      </c>
      <c r="B113" s="37">
        <v>12</v>
      </c>
      <c r="C113" s="108" t="s">
        <v>952</v>
      </c>
      <c r="D113" s="38" t="s">
        <v>85</v>
      </c>
      <c r="E113" s="38" t="s">
        <v>812</v>
      </c>
      <c r="F113" s="38" t="s">
        <v>505</v>
      </c>
      <c r="G113" s="38" t="s">
        <v>729</v>
      </c>
      <c r="H113" s="38" t="s">
        <v>80</v>
      </c>
      <c r="I113" s="38" t="s">
        <v>813</v>
      </c>
      <c r="J113" s="39"/>
      <c r="K113" s="40">
        <v>0</v>
      </c>
      <c r="L113" s="41">
        <v>11456.56</v>
      </c>
      <c r="M113" s="35"/>
      <c r="N113" s="23"/>
      <c r="O113" s="35"/>
      <c r="P113" s="23"/>
    </row>
    <row r="114" spans="1:17" ht="13.5" thickBot="1">
      <c r="A114" s="36" t="s">
        <v>23</v>
      </c>
      <c r="B114" s="37">
        <v>12</v>
      </c>
      <c r="C114" s="108" t="s">
        <v>952</v>
      </c>
      <c r="D114" s="38" t="s">
        <v>85</v>
      </c>
      <c r="E114" s="38" t="s">
        <v>812</v>
      </c>
      <c r="F114" s="38" t="s">
        <v>689</v>
      </c>
      <c r="G114" s="38" t="s">
        <v>690</v>
      </c>
      <c r="H114" s="38" t="s">
        <v>80</v>
      </c>
      <c r="I114" s="39"/>
      <c r="J114" s="39"/>
      <c r="K114" s="40">
        <v>2000</v>
      </c>
      <c r="L114" s="41">
        <v>1705.98</v>
      </c>
      <c r="M114" s="40">
        <v>2000</v>
      </c>
      <c r="N114" s="41">
        <v>1371.35</v>
      </c>
      <c r="O114" s="40">
        <v>2000</v>
      </c>
      <c r="P114" s="41">
        <v>0</v>
      </c>
      <c r="Q114" s="44">
        <v>2000</v>
      </c>
    </row>
    <row r="115" spans="1:17" ht="13.5" thickBot="1">
      <c r="A115" s="36" t="s">
        <v>23</v>
      </c>
      <c r="B115" s="37">
        <v>12</v>
      </c>
      <c r="C115" s="108" t="s">
        <v>952</v>
      </c>
      <c r="D115" s="38" t="s">
        <v>85</v>
      </c>
      <c r="E115" s="38" t="s">
        <v>812</v>
      </c>
      <c r="F115" s="38" t="s">
        <v>694</v>
      </c>
      <c r="G115" s="38" t="s">
        <v>695</v>
      </c>
      <c r="H115" s="38" t="s">
        <v>80</v>
      </c>
      <c r="I115" s="39"/>
      <c r="J115" s="39"/>
      <c r="K115" s="40">
        <v>1500</v>
      </c>
      <c r="L115" s="41">
        <v>0</v>
      </c>
      <c r="M115" s="40">
        <v>1000</v>
      </c>
      <c r="N115" s="41">
        <v>0</v>
      </c>
      <c r="O115" s="40">
        <v>1000</v>
      </c>
      <c r="P115" s="41">
        <v>0</v>
      </c>
      <c r="Q115" s="44">
        <v>1000</v>
      </c>
    </row>
    <row r="116" spans="1:17" ht="13.5" thickBot="1">
      <c r="A116" s="36" t="s">
        <v>23</v>
      </c>
      <c r="B116" s="37">
        <v>12</v>
      </c>
      <c r="C116" s="108" t="s">
        <v>952</v>
      </c>
      <c r="D116" s="38" t="s">
        <v>85</v>
      </c>
      <c r="E116" s="38" t="s">
        <v>812</v>
      </c>
      <c r="F116" s="38" t="s">
        <v>757</v>
      </c>
      <c r="G116" s="38" t="s">
        <v>758</v>
      </c>
      <c r="H116" s="38" t="s">
        <v>80</v>
      </c>
      <c r="I116" s="39"/>
      <c r="J116" s="39"/>
      <c r="K116" s="40">
        <v>4500</v>
      </c>
      <c r="L116" s="41">
        <v>4876.71</v>
      </c>
      <c r="M116" s="40">
        <v>4500</v>
      </c>
      <c r="N116" s="41">
        <v>4938.05</v>
      </c>
      <c r="O116" s="40">
        <v>4900</v>
      </c>
      <c r="P116" s="41">
        <v>2104.0700000000002</v>
      </c>
      <c r="Q116" s="44">
        <v>4900</v>
      </c>
    </row>
    <row r="117" spans="1:17" ht="13.5" thickBot="1">
      <c r="A117" s="36" t="s">
        <v>23</v>
      </c>
      <c r="B117" s="37">
        <v>12</v>
      </c>
      <c r="C117" s="108" t="s">
        <v>952</v>
      </c>
      <c r="D117" s="38" t="s">
        <v>219</v>
      </c>
      <c r="E117" s="38" t="s">
        <v>814</v>
      </c>
      <c r="F117" s="38" t="s">
        <v>689</v>
      </c>
      <c r="G117" s="38" t="s">
        <v>690</v>
      </c>
      <c r="H117" s="38" t="s">
        <v>80</v>
      </c>
      <c r="I117" s="39"/>
      <c r="J117" s="39"/>
      <c r="K117" s="40">
        <v>1500</v>
      </c>
      <c r="L117" s="41">
        <v>712.12</v>
      </c>
      <c r="M117" s="40">
        <v>1500</v>
      </c>
      <c r="N117" s="41">
        <v>1440.27</v>
      </c>
      <c r="O117" s="40">
        <v>1000</v>
      </c>
      <c r="P117" s="41">
        <v>0</v>
      </c>
      <c r="Q117" s="44">
        <v>1000</v>
      </c>
    </row>
    <row r="118" spans="1:17" ht="13.5" thickBot="1">
      <c r="A118" s="36" t="s">
        <v>23</v>
      </c>
      <c r="B118" s="37">
        <v>12</v>
      </c>
      <c r="C118" s="108" t="s">
        <v>952</v>
      </c>
      <c r="D118" s="38" t="s">
        <v>219</v>
      </c>
      <c r="E118" s="38" t="s">
        <v>814</v>
      </c>
      <c r="F118" s="38" t="s">
        <v>694</v>
      </c>
      <c r="G118" s="38" t="s">
        <v>695</v>
      </c>
      <c r="H118" s="38" t="s">
        <v>80</v>
      </c>
      <c r="I118" s="39"/>
      <c r="J118" s="39"/>
      <c r="K118" s="40">
        <v>1000</v>
      </c>
      <c r="L118" s="41">
        <v>528.79</v>
      </c>
      <c r="M118" s="40">
        <v>1000</v>
      </c>
      <c r="N118" s="41">
        <v>181.49</v>
      </c>
      <c r="O118" s="40">
        <v>1000</v>
      </c>
      <c r="P118" s="41">
        <v>31.44</v>
      </c>
      <c r="Q118" s="44">
        <v>1000</v>
      </c>
    </row>
    <row r="119" spans="1:17" ht="13.5" thickBot="1">
      <c r="A119" s="36" t="s">
        <v>23</v>
      </c>
      <c r="B119" s="37">
        <v>12</v>
      </c>
      <c r="C119" s="108" t="s">
        <v>952</v>
      </c>
      <c r="D119" s="38" t="s">
        <v>219</v>
      </c>
      <c r="E119" s="38" t="s">
        <v>814</v>
      </c>
      <c r="F119" s="38" t="s">
        <v>731</v>
      </c>
      <c r="G119" s="38" t="s">
        <v>732</v>
      </c>
      <c r="H119" s="38" t="s">
        <v>80</v>
      </c>
      <c r="I119" s="39"/>
      <c r="J119" s="39"/>
      <c r="K119" s="40">
        <v>0</v>
      </c>
      <c r="L119" s="41">
        <v>25.92</v>
      </c>
      <c r="M119" s="40">
        <v>0</v>
      </c>
      <c r="N119" s="41">
        <v>56.32</v>
      </c>
      <c r="O119" s="35"/>
      <c r="P119" s="23"/>
    </row>
    <row r="120" spans="1:17" ht="13.5" thickBot="1">
      <c r="A120" s="36" t="s">
        <v>23</v>
      </c>
      <c r="B120" s="37">
        <v>12</v>
      </c>
      <c r="C120" s="108" t="s">
        <v>952</v>
      </c>
      <c r="D120" s="38" t="s">
        <v>219</v>
      </c>
      <c r="E120" s="38" t="s">
        <v>814</v>
      </c>
      <c r="F120" s="38" t="s">
        <v>815</v>
      </c>
      <c r="G120" s="38" t="s">
        <v>816</v>
      </c>
      <c r="H120" s="38" t="s">
        <v>80</v>
      </c>
      <c r="I120" s="39"/>
      <c r="J120" s="38" t="s">
        <v>53</v>
      </c>
      <c r="K120" s="40">
        <v>0</v>
      </c>
      <c r="L120" s="41">
        <v>-10</v>
      </c>
      <c r="M120" s="40">
        <v>0</v>
      </c>
      <c r="N120" s="41">
        <v>5.15</v>
      </c>
      <c r="O120" s="35"/>
      <c r="P120" s="23"/>
    </row>
    <row r="121" spans="1:17" ht="13.5" thickBot="1">
      <c r="A121" s="36" t="s">
        <v>23</v>
      </c>
      <c r="B121" s="37">
        <v>12</v>
      </c>
      <c r="C121" s="108" t="s">
        <v>952</v>
      </c>
      <c r="D121" s="38" t="s">
        <v>219</v>
      </c>
      <c r="E121" s="38" t="s">
        <v>814</v>
      </c>
      <c r="F121" s="38" t="s">
        <v>815</v>
      </c>
      <c r="G121" s="38" t="s">
        <v>816</v>
      </c>
      <c r="H121" s="38" t="s">
        <v>80</v>
      </c>
      <c r="I121" s="39"/>
      <c r="J121" s="39"/>
      <c r="K121" s="40">
        <v>0</v>
      </c>
      <c r="L121" s="41">
        <v>10</v>
      </c>
      <c r="M121" s="40">
        <v>0</v>
      </c>
      <c r="N121" s="41">
        <v>-5.15</v>
      </c>
      <c r="O121" s="40">
        <v>0</v>
      </c>
      <c r="P121" s="41">
        <v>-1</v>
      </c>
    </row>
    <row r="122" spans="1:17" ht="13.5" thickBot="1">
      <c r="A122" s="36" t="s">
        <v>23</v>
      </c>
      <c r="B122" s="37">
        <v>12</v>
      </c>
      <c r="C122" s="108" t="s">
        <v>952</v>
      </c>
      <c r="D122" s="38" t="s">
        <v>219</v>
      </c>
      <c r="E122" s="38" t="s">
        <v>814</v>
      </c>
      <c r="F122" s="38" t="s">
        <v>757</v>
      </c>
      <c r="G122" s="38" t="s">
        <v>758</v>
      </c>
      <c r="H122" s="38" t="s">
        <v>80</v>
      </c>
      <c r="I122" s="39"/>
      <c r="J122" s="39"/>
      <c r="K122" s="40">
        <v>3200</v>
      </c>
      <c r="L122" s="41">
        <v>0</v>
      </c>
      <c r="M122" s="40">
        <v>2000</v>
      </c>
      <c r="N122" s="41">
        <v>0</v>
      </c>
      <c r="O122" s="40">
        <v>2000</v>
      </c>
      <c r="P122" s="41">
        <v>0</v>
      </c>
      <c r="Q122" s="42">
        <v>2000</v>
      </c>
    </row>
    <row r="123" spans="1:17" ht="13.5" thickBot="1">
      <c r="A123" s="36" t="s">
        <v>23</v>
      </c>
      <c r="B123" s="37">
        <v>12</v>
      </c>
      <c r="C123" s="108" t="s">
        <v>952</v>
      </c>
      <c r="D123" s="38" t="s">
        <v>219</v>
      </c>
      <c r="E123" s="38" t="s">
        <v>814</v>
      </c>
      <c r="F123" s="38" t="s">
        <v>707</v>
      </c>
      <c r="G123" s="38" t="s">
        <v>708</v>
      </c>
      <c r="H123" s="38" t="s">
        <v>80</v>
      </c>
      <c r="I123" s="39"/>
      <c r="J123" s="39"/>
      <c r="K123" s="35"/>
      <c r="L123" s="23"/>
      <c r="M123" s="35"/>
      <c r="N123" s="23"/>
      <c r="O123" s="40">
        <v>0</v>
      </c>
      <c r="P123" s="41">
        <v>310.79000000000002</v>
      </c>
    </row>
    <row r="124" spans="1:17" ht="13.5" thickBot="1">
      <c r="A124" s="36" t="s">
        <v>23</v>
      </c>
      <c r="B124" s="37">
        <v>12</v>
      </c>
      <c r="C124" s="108" t="s">
        <v>952</v>
      </c>
      <c r="D124" s="38" t="s">
        <v>93</v>
      </c>
      <c r="E124" s="38" t="s">
        <v>817</v>
      </c>
      <c r="F124" s="38" t="s">
        <v>775</v>
      </c>
      <c r="G124" s="38" t="s">
        <v>776</v>
      </c>
      <c r="H124" s="38" t="s">
        <v>80</v>
      </c>
      <c r="I124" s="39"/>
      <c r="J124" s="39"/>
      <c r="K124" s="35"/>
      <c r="L124" s="23"/>
      <c r="M124" s="40">
        <v>0</v>
      </c>
      <c r="N124" s="41">
        <v>199.76</v>
      </c>
      <c r="O124" s="40">
        <v>0</v>
      </c>
      <c r="P124" s="41">
        <v>2760.42</v>
      </c>
    </row>
    <row r="125" spans="1:17" ht="13.5" thickBot="1">
      <c r="A125" s="36" t="s">
        <v>23</v>
      </c>
      <c r="B125" s="37">
        <v>12</v>
      </c>
      <c r="C125" s="108" t="s">
        <v>952</v>
      </c>
      <c r="D125" s="38" t="s">
        <v>93</v>
      </c>
      <c r="E125" s="38" t="s">
        <v>817</v>
      </c>
      <c r="F125" s="38" t="s">
        <v>505</v>
      </c>
      <c r="G125" s="38" t="s">
        <v>729</v>
      </c>
      <c r="H125" s="38" t="s">
        <v>80</v>
      </c>
      <c r="I125" s="38" t="s">
        <v>506</v>
      </c>
      <c r="J125" s="39"/>
      <c r="K125" s="40">
        <v>15000</v>
      </c>
      <c r="L125" s="41">
        <v>0</v>
      </c>
      <c r="M125" s="35"/>
      <c r="N125" s="23"/>
      <c r="O125" s="35"/>
      <c r="P125" s="23"/>
    </row>
    <row r="126" spans="1:17" ht="13.5" thickBot="1">
      <c r="A126" s="36" t="s">
        <v>23</v>
      </c>
      <c r="B126" s="37">
        <v>12</v>
      </c>
      <c r="C126" s="108" t="s">
        <v>952</v>
      </c>
      <c r="D126" s="38" t="s">
        <v>93</v>
      </c>
      <c r="E126" s="38" t="s">
        <v>817</v>
      </c>
      <c r="F126" s="38" t="s">
        <v>694</v>
      </c>
      <c r="G126" s="38" t="s">
        <v>695</v>
      </c>
      <c r="H126" s="38" t="s">
        <v>80</v>
      </c>
      <c r="I126" s="39"/>
      <c r="J126" s="39"/>
      <c r="K126" s="40">
        <v>2000</v>
      </c>
      <c r="L126" s="41">
        <v>0</v>
      </c>
      <c r="M126" s="40">
        <v>10000</v>
      </c>
      <c r="N126" s="41">
        <v>0</v>
      </c>
      <c r="O126" s="40">
        <v>8000</v>
      </c>
      <c r="P126" s="41">
        <v>0</v>
      </c>
      <c r="Q126" s="42">
        <v>4000</v>
      </c>
    </row>
    <row r="127" spans="1:17" ht="13.5" thickBot="1">
      <c r="A127" s="36" t="s">
        <v>23</v>
      </c>
      <c r="B127" s="37">
        <v>12</v>
      </c>
      <c r="C127" s="108" t="s">
        <v>952</v>
      </c>
      <c r="D127" s="38" t="s">
        <v>102</v>
      </c>
      <c r="E127" s="38" t="s">
        <v>818</v>
      </c>
      <c r="F127" s="38" t="s">
        <v>727</v>
      </c>
      <c r="G127" s="38" t="s">
        <v>728</v>
      </c>
      <c r="H127" s="38" t="s">
        <v>80</v>
      </c>
      <c r="I127" s="38" t="s">
        <v>506</v>
      </c>
      <c r="J127" s="39"/>
      <c r="K127" s="40">
        <v>12000</v>
      </c>
      <c r="L127" s="41">
        <v>0</v>
      </c>
      <c r="M127" s="40">
        <v>10000</v>
      </c>
      <c r="N127" s="41">
        <v>0</v>
      </c>
      <c r="O127" s="40">
        <v>14000</v>
      </c>
      <c r="P127" s="41">
        <v>0</v>
      </c>
      <c r="Q127" s="42">
        <v>14000</v>
      </c>
    </row>
    <row r="128" spans="1:17" ht="13.5" thickBot="1">
      <c r="A128" s="36" t="s">
        <v>23</v>
      </c>
      <c r="B128" s="37">
        <v>12</v>
      </c>
      <c r="C128" s="108" t="s">
        <v>952</v>
      </c>
      <c r="D128" s="38" t="s">
        <v>102</v>
      </c>
      <c r="E128" s="38" t="s">
        <v>818</v>
      </c>
      <c r="F128" s="38" t="s">
        <v>727</v>
      </c>
      <c r="G128" s="38" t="s">
        <v>728</v>
      </c>
      <c r="H128" s="38" t="s">
        <v>80</v>
      </c>
      <c r="I128" s="38" t="s">
        <v>804</v>
      </c>
      <c r="J128" s="39"/>
      <c r="K128" s="40">
        <v>0</v>
      </c>
      <c r="L128" s="41">
        <v>14788.38</v>
      </c>
      <c r="M128" s="40">
        <v>0</v>
      </c>
      <c r="N128" s="41">
        <v>16644.5</v>
      </c>
      <c r="O128" s="40">
        <v>0</v>
      </c>
      <c r="P128" s="41">
        <v>7527</v>
      </c>
      <c r="Q128" s="42"/>
    </row>
    <row r="129" spans="1:17" ht="13.5" thickBot="1">
      <c r="A129" s="36" t="s">
        <v>23</v>
      </c>
      <c r="B129" s="37">
        <v>12</v>
      </c>
      <c r="C129" s="108" t="s">
        <v>952</v>
      </c>
      <c r="D129" s="38" t="s">
        <v>102</v>
      </c>
      <c r="E129" s="38" t="s">
        <v>818</v>
      </c>
      <c r="F129" s="38" t="s">
        <v>727</v>
      </c>
      <c r="G129" s="38" t="s">
        <v>728</v>
      </c>
      <c r="H129" s="38" t="s">
        <v>80</v>
      </c>
      <c r="I129" s="39"/>
      <c r="J129" s="39"/>
      <c r="K129" s="40">
        <v>0</v>
      </c>
      <c r="L129" s="41">
        <v>630</v>
      </c>
      <c r="M129" s="35"/>
      <c r="N129" s="23"/>
      <c r="O129" s="35"/>
      <c r="P129" s="23"/>
    </row>
    <row r="130" spans="1:17" ht="13.5" thickBot="1">
      <c r="A130" s="36" t="s">
        <v>23</v>
      </c>
      <c r="B130" s="37">
        <v>12</v>
      </c>
      <c r="C130" s="108" t="s">
        <v>952</v>
      </c>
      <c r="D130" s="38" t="s">
        <v>102</v>
      </c>
      <c r="E130" s="38" t="s">
        <v>818</v>
      </c>
      <c r="F130" s="38" t="s">
        <v>775</v>
      </c>
      <c r="G130" s="38" t="s">
        <v>776</v>
      </c>
      <c r="H130" s="38" t="s">
        <v>80</v>
      </c>
      <c r="I130" s="39"/>
      <c r="J130" s="39"/>
      <c r="K130" s="40">
        <v>0</v>
      </c>
      <c r="L130" s="41">
        <v>176.24</v>
      </c>
      <c r="M130" s="40">
        <v>0</v>
      </c>
      <c r="N130" s="41">
        <v>1010.08</v>
      </c>
      <c r="O130" s="40">
        <v>0</v>
      </c>
      <c r="P130" s="41">
        <v>352.48</v>
      </c>
    </row>
    <row r="131" spans="1:17" ht="13.5" thickBot="1">
      <c r="A131" s="36" t="s">
        <v>23</v>
      </c>
      <c r="B131" s="37">
        <v>12</v>
      </c>
      <c r="C131" s="108" t="s">
        <v>952</v>
      </c>
      <c r="D131" s="38" t="s">
        <v>102</v>
      </c>
      <c r="E131" s="38" t="s">
        <v>818</v>
      </c>
      <c r="F131" s="38" t="s">
        <v>505</v>
      </c>
      <c r="G131" s="38" t="s">
        <v>729</v>
      </c>
      <c r="H131" s="38" t="s">
        <v>80</v>
      </c>
      <c r="I131" s="39"/>
      <c r="J131" s="39"/>
      <c r="K131" s="35"/>
      <c r="L131" s="23"/>
      <c r="M131" s="35"/>
      <c r="N131" s="23"/>
      <c r="O131" s="40">
        <v>0</v>
      </c>
      <c r="P131" s="41">
        <v>5716.59</v>
      </c>
    </row>
    <row r="132" spans="1:17" ht="13.5" thickBot="1">
      <c r="A132" s="36" t="s">
        <v>23</v>
      </c>
      <c r="B132" s="37">
        <v>12</v>
      </c>
      <c r="C132" s="108" t="s">
        <v>952</v>
      </c>
      <c r="D132" s="38" t="s">
        <v>102</v>
      </c>
      <c r="E132" s="38" t="s">
        <v>818</v>
      </c>
      <c r="F132" s="38" t="s">
        <v>819</v>
      </c>
      <c r="G132" s="38" t="s">
        <v>820</v>
      </c>
      <c r="H132" s="38" t="s">
        <v>80</v>
      </c>
      <c r="I132" s="39"/>
      <c r="J132" s="39"/>
      <c r="K132" s="40">
        <v>0</v>
      </c>
      <c r="L132" s="41">
        <v>675</v>
      </c>
      <c r="M132" s="35"/>
      <c r="N132" s="23"/>
      <c r="O132" s="35"/>
      <c r="P132" s="23"/>
    </row>
    <row r="133" spans="1:17" ht="13.5" thickBot="1">
      <c r="A133" s="36" t="s">
        <v>23</v>
      </c>
      <c r="B133" s="37">
        <v>12</v>
      </c>
      <c r="C133" s="108" t="s">
        <v>952</v>
      </c>
      <c r="D133" s="38" t="s">
        <v>102</v>
      </c>
      <c r="E133" s="38" t="s">
        <v>818</v>
      </c>
      <c r="F133" s="38" t="s">
        <v>819</v>
      </c>
      <c r="G133" s="38" t="s">
        <v>820</v>
      </c>
      <c r="H133" s="38" t="s">
        <v>821</v>
      </c>
      <c r="I133" s="39"/>
      <c r="J133" s="39"/>
      <c r="K133" s="40">
        <v>0</v>
      </c>
      <c r="L133" s="41">
        <v>0</v>
      </c>
      <c r="M133" s="35"/>
      <c r="N133" s="23"/>
      <c r="O133" s="35"/>
      <c r="P133" s="23"/>
    </row>
    <row r="134" spans="1:17" ht="13.5" thickBot="1">
      <c r="A134" s="36" t="s">
        <v>23</v>
      </c>
      <c r="B134" s="37">
        <v>12</v>
      </c>
      <c r="C134" s="108" t="s">
        <v>952</v>
      </c>
      <c r="D134" s="38" t="s">
        <v>102</v>
      </c>
      <c r="E134" s="38" t="s">
        <v>818</v>
      </c>
      <c r="F134" s="38" t="s">
        <v>694</v>
      </c>
      <c r="G134" s="38" t="s">
        <v>695</v>
      </c>
      <c r="H134" s="38" t="s">
        <v>80</v>
      </c>
      <c r="I134" s="39"/>
      <c r="J134" s="39"/>
      <c r="K134" s="40">
        <v>1250</v>
      </c>
      <c r="L134" s="41">
        <v>1385.24</v>
      </c>
      <c r="M134" s="40">
        <v>1500</v>
      </c>
      <c r="N134" s="41">
        <v>15</v>
      </c>
      <c r="O134" s="40">
        <v>1500</v>
      </c>
      <c r="P134" s="41">
        <v>0</v>
      </c>
      <c r="Q134" s="42"/>
    </row>
    <row r="135" spans="1:17" ht="13.5" thickBot="1">
      <c r="A135" s="36" t="s">
        <v>23</v>
      </c>
      <c r="B135" s="37">
        <v>12</v>
      </c>
      <c r="C135" s="108" t="s">
        <v>952</v>
      </c>
      <c r="D135" s="38" t="s">
        <v>102</v>
      </c>
      <c r="E135" s="38" t="s">
        <v>818</v>
      </c>
      <c r="F135" s="38" t="s">
        <v>702</v>
      </c>
      <c r="G135" s="38" t="s">
        <v>703</v>
      </c>
      <c r="H135" s="38" t="s">
        <v>80</v>
      </c>
      <c r="I135" s="39"/>
      <c r="J135" s="39"/>
      <c r="K135" s="40">
        <v>0</v>
      </c>
      <c r="L135" s="41">
        <v>430</v>
      </c>
      <c r="M135" s="40">
        <v>500</v>
      </c>
      <c r="N135" s="41">
        <v>678</v>
      </c>
      <c r="O135" s="40">
        <v>550</v>
      </c>
      <c r="P135" s="41">
        <v>273</v>
      </c>
      <c r="Q135" s="42"/>
    </row>
    <row r="136" spans="1:17" ht="13.5" thickBot="1">
      <c r="A136" s="36" t="s">
        <v>23</v>
      </c>
      <c r="B136" s="37">
        <v>12</v>
      </c>
      <c r="C136" s="108" t="s">
        <v>952</v>
      </c>
      <c r="D136" s="38" t="s">
        <v>102</v>
      </c>
      <c r="E136" s="38" t="s">
        <v>818</v>
      </c>
      <c r="F136" s="38" t="s">
        <v>822</v>
      </c>
      <c r="G136" s="38" t="s">
        <v>823</v>
      </c>
      <c r="H136" s="38" t="s">
        <v>80</v>
      </c>
      <c r="I136" s="39"/>
      <c r="J136" s="39"/>
      <c r="K136" s="40">
        <v>2500</v>
      </c>
      <c r="L136" s="41">
        <v>0</v>
      </c>
      <c r="M136" s="40">
        <v>2500</v>
      </c>
      <c r="N136" s="41">
        <v>0</v>
      </c>
      <c r="O136" s="35"/>
      <c r="P136" s="23"/>
    </row>
    <row r="137" spans="1:17" ht="13.5" thickBot="1">
      <c r="A137" s="36" t="s">
        <v>23</v>
      </c>
      <c r="B137" s="37">
        <v>12</v>
      </c>
      <c r="C137" s="108" t="s">
        <v>952</v>
      </c>
      <c r="D137" s="38" t="s">
        <v>102</v>
      </c>
      <c r="E137" s="38" t="s">
        <v>818</v>
      </c>
      <c r="F137" s="38" t="s">
        <v>757</v>
      </c>
      <c r="G137" s="38" t="s">
        <v>758</v>
      </c>
      <c r="H137" s="38" t="s">
        <v>80</v>
      </c>
      <c r="I137" s="39"/>
      <c r="J137" s="39"/>
      <c r="K137" s="35"/>
      <c r="L137" s="23"/>
      <c r="M137" s="40">
        <v>0</v>
      </c>
      <c r="N137" s="41">
        <v>949</v>
      </c>
      <c r="O137" s="35"/>
      <c r="P137" s="23"/>
    </row>
    <row r="138" spans="1:17" ht="13.5" thickBot="1">
      <c r="A138" s="36" t="s">
        <v>23</v>
      </c>
      <c r="B138" s="37">
        <v>12</v>
      </c>
      <c r="C138" s="108" t="s">
        <v>952</v>
      </c>
      <c r="D138" s="38" t="s">
        <v>579</v>
      </c>
      <c r="E138" s="38" t="s">
        <v>824</v>
      </c>
      <c r="F138" s="38" t="s">
        <v>691</v>
      </c>
      <c r="G138" s="38" t="s">
        <v>692</v>
      </c>
      <c r="H138" s="38" t="s">
        <v>80</v>
      </c>
      <c r="I138" s="39"/>
      <c r="J138" s="39"/>
      <c r="K138" s="40">
        <v>20000</v>
      </c>
      <c r="L138" s="41">
        <v>14500</v>
      </c>
      <c r="M138" s="40">
        <v>20000</v>
      </c>
      <c r="N138" s="41">
        <v>0</v>
      </c>
      <c r="O138" s="40">
        <v>15000</v>
      </c>
      <c r="P138" s="41">
        <v>0</v>
      </c>
      <c r="Q138" s="42">
        <v>15000</v>
      </c>
    </row>
    <row r="139" spans="1:17" ht="13.5" thickBot="1">
      <c r="A139" s="36" t="s">
        <v>23</v>
      </c>
      <c r="B139" s="37">
        <v>12</v>
      </c>
      <c r="C139" s="108" t="s">
        <v>952</v>
      </c>
      <c r="D139" s="38" t="s">
        <v>579</v>
      </c>
      <c r="E139" s="38" t="s">
        <v>824</v>
      </c>
      <c r="F139" s="38" t="s">
        <v>825</v>
      </c>
      <c r="G139" s="38" t="s">
        <v>826</v>
      </c>
      <c r="H139" s="38" t="s">
        <v>80</v>
      </c>
      <c r="I139" s="39"/>
      <c r="J139" s="39"/>
      <c r="K139" s="40">
        <v>994481.81</v>
      </c>
      <c r="L139" s="41">
        <v>894677.16</v>
      </c>
      <c r="M139" s="40">
        <v>1032459</v>
      </c>
      <c r="N139" s="41">
        <v>1021553.87</v>
      </c>
      <c r="O139" s="40">
        <v>1325000</v>
      </c>
      <c r="P139" s="41">
        <v>44188</v>
      </c>
      <c r="Q139" s="44">
        <v>1325000</v>
      </c>
    </row>
    <row r="140" spans="1:17" ht="13.5" thickBot="1">
      <c r="A140" s="36" t="s">
        <v>23</v>
      </c>
      <c r="B140" s="37">
        <v>12</v>
      </c>
      <c r="C140" s="108" t="s">
        <v>952</v>
      </c>
      <c r="D140" s="38" t="s">
        <v>579</v>
      </c>
      <c r="E140" s="38" t="s">
        <v>824</v>
      </c>
      <c r="F140" s="38" t="s">
        <v>827</v>
      </c>
      <c r="G140" s="38" t="s">
        <v>828</v>
      </c>
      <c r="H140" s="38" t="s">
        <v>80</v>
      </c>
      <c r="I140" s="39"/>
      <c r="J140" s="39"/>
      <c r="K140" s="40">
        <v>191739</v>
      </c>
      <c r="L140" s="41">
        <v>191739</v>
      </c>
      <c r="M140" s="40">
        <v>186078</v>
      </c>
      <c r="N140" s="41">
        <v>186078</v>
      </c>
      <c r="O140" s="40">
        <v>190000</v>
      </c>
      <c r="P140" s="41">
        <v>62013</v>
      </c>
      <c r="Q140" s="44">
        <v>190000</v>
      </c>
    </row>
    <row r="141" spans="1:17" ht="13.5" thickBot="1">
      <c r="A141" s="36" t="s">
        <v>23</v>
      </c>
      <c r="B141" s="37">
        <v>12</v>
      </c>
      <c r="C141" s="108" t="s">
        <v>952</v>
      </c>
      <c r="D141" s="38" t="s">
        <v>579</v>
      </c>
      <c r="E141" s="38" t="s">
        <v>824</v>
      </c>
      <c r="F141" s="38" t="s">
        <v>781</v>
      </c>
      <c r="G141" s="38" t="s">
        <v>782</v>
      </c>
      <c r="H141" s="38" t="s">
        <v>80</v>
      </c>
      <c r="I141" s="39"/>
      <c r="J141" s="39"/>
      <c r="K141" s="40">
        <v>5137</v>
      </c>
      <c r="L141" s="41">
        <v>0</v>
      </c>
      <c r="M141" s="40">
        <v>5000</v>
      </c>
      <c r="N141" s="41">
        <v>0</v>
      </c>
      <c r="O141" s="35"/>
      <c r="P141" s="23"/>
    </row>
    <row r="142" spans="1:17" ht="13.5" thickBot="1">
      <c r="A142" s="36" t="s">
        <v>23</v>
      </c>
      <c r="B142" s="37">
        <v>12</v>
      </c>
      <c r="C142" s="108" t="s">
        <v>952</v>
      </c>
      <c r="D142" s="38" t="s">
        <v>579</v>
      </c>
      <c r="E142" s="38" t="s">
        <v>824</v>
      </c>
      <c r="F142" s="38" t="s">
        <v>829</v>
      </c>
      <c r="G142" s="38" t="s">
        <v>830</v>
      </c>
      <c r="H142" s="38" t="s">
        <v>80</v>
      </c>
      <c r="I142" s="39"/>
      <c r="J142" s="39"/>
      <c r="K142" s="40">
        <v>70000</v>
      </c>
      <c r="L142" s="41">
        <v>86941.14</v>
      </c>
      <c r="M142" s="40">
        <v>80000</v>
      </c>
      <c r="N142" s="41">
        <v>111650.27</v>
      </c>
      <c r="O142" s="40">
        <v>92000</v>
      </c>
      <c r="P142" s="41">
        <v>350</v>
      </c>
      <c r="Q142" s="44">
        <v>95000</v>
      </c>
    </row>
    <row r="143" spans="1:17" ht="13.5" thickBot="1">
      <c r="A143" s="36" t="s">
        <v>23</v>
      </c>
      <c r="B143" s="37">
        <v>12</v>
      </c>
      <c r="C143" s="108" t="s">
        <v>952</v>
      </c>
      <c r="D143" s="38" t="s">
        <v>579</v>
      </c>
      <c r="E143" s="38" t="s">
        <v>824</v>
      </c>
      <c r="F143" s="38" t="s">
        <v>831</v>
      </c>
      <c r="G143" s="38" t="s">
        <v>832</v>
      </c>
      <c r="H143" s="38" t="s">
        <v>833</v>
      </c>
      <c r="I143" s="39"/>
      <c r="J143" s="39"/>
      <c r="K143" s="40">
        <v>0</v>
      </c>
      <c r="L143" s="41">
        <v>995000</v>
      </c>
      <c r="M143" s="40">
        <v>0</v>
      </c>
      <c r="N143" s="41">
        <v>1055000</v>
      </c>
      <c r="O143" s="40">
        <v>1115000</v>
      </c>
      <c r="P143" s="41">
        <v>0</v>
      </c>
      <c r="Q143" s="44">
        <v>1185000</v>
      </c>
    </row>
    <row r="144" spans="1:17" ht="13.5" thickBot="1">
      <c r="A144" s="36" t="s">
        <v>23</v>
      </c>
      <c r="B144" s="37">
        <v>12</v>
      </c>
      <c r="C144" s="108" t="s">
        <v>952</v>
      </c>
      <c r="D144" s="38" t="s">
        <v>579</v>
      </c>
      <c r="E144" s="38" t="s">
        <v>824</v>
      </c>
      <c r="F144" s="38" t="s">
        <v>831</v>
      </c>
      <c r="G144" s="38" t="s">
        <v>832</v>
      </c>
      <c r="H144" s="38" t="s">
        <v>80</v>
      </c>
      <c r="I144" s="39"/>
      <c r="J144" s="39"/>
      <c r="K144" s="40">
        <v>935000</v>
      </c>
      <c r="L144" s="41">
        <v>0</v>
      </c>
      <c r="M144" s="40">
        <v>1055000</v>
      </c>
      <c r="N144" s="41">
        <v>0</v>
      </c>
      <c r="O144" s="35"/>
      <c r="P144" s="23"/>
    </row>
    <row r="145" spans="1:18" ht="13.5" thickBot="1">
      <c r="A145" s="36" t="s">
        <v>23</v>
      </c>
      <c r="B145" s="37">
        <v>12</v>
      </c>
      <c r="C145" s="108" t="s">
        <v>952</v>
      </c>
      <c r="D145" s="38" t="s">
        <v>579</v>
      </c>
      <c r="E145" s="38" t="s">
        <v>824</v>
      </c>
      <c r="F145" s="38" t="s">
        <v>834</v>
      </c>
      <c r="G145" s="38" t="s">
        <v>835</v>
      </c>
      <c r="H145" s="38" t="s">
        <v>833</v>
      </c>
      <c r="I145" s="39"/>
      <c r="J145" s="39"/>
      <c r="K145" s="40">
        <v>0</v>
      </c>
      <c r="L145" s="41">
        <v>4736180.5</v>
      </c>
      <c r="M145" s="40">
        <v>0</v>
      </c>
      <c r="N145" s="41">
        <v>4676381</v>
      </c>
      <c r="O145" s="40">
        <v>4612975.5</v>
      </c>
      <c r="P145" s="41">
        <v>0</v>
      </c>
      <c r="Q145" s="44">
        <v>4545964</v>
      </c>
    </row>
    <row r="146" spans="1:18" ht="13.5" thickBot="1">
      <c r="A146" s="36" t="s">
        <v>23</v>
      </c>
      <c r="B146" s="37">
        <v>12</v>
      </c>
      <c r="C146" s="108" t="s">
        <v>952</v>
      </c>
      <c r="D146" s="38" t="s">
        <v>579</v>
      </c>
      <c r="E146" s="38" t="s">
        <v>824</v>
      </c>
      <c r="F146" s="38" t="s">
        <v>834</v>
      </c>
      <c r="G146" s="38" t="s">
        <v>835</v>
      </c>
      <c r="H146" s="38" t="s">
        <v>80</v>
      </c>
      <c r="I146" s="39"/>
      <c r="J146" s="39"/>
      <c r="K146" s="40">
        <v>4736180.5</v>
      </c>
      <c r="L146" s="41">
        <v>0</v>
      </c>
      <c r="M146" s="40">
        <v>4676381</v>
      </c>
      <c r="N146" s="41">
        <v>0</v>
      </c>
      <c r="O146" s="35"/>
      <c r="P146" s="23"/>
    </row>
    <row r="147" spans="1:18" s="251" customFormat="1" ht="13.5" thickBot="1">
      <c r="A147" s="255" t="s">
        <v>23</v>
      </c>
      <c r="B147" s="256">
        <v>12</v>
      </c>
      <c r="C147" s="257" t="s">
        <v>952</v>
      </c>
      <c r="D147" s="258" t="s">
        <v>579</v>
      </c>
      <c r="E147" s="258" t="s">
        <v>824</v>
      </c>
      <c r="F147" s="258" t="s">
        <v>836</v>
      </c>
      <c r="G147" s="258" t="s">
        <v>837</v>
      </c>
      <c r="H147" s="258" t="s">
        <v>838</v>
      </c>
      <c r="I147" s="259"/>
      <c r="J147" s="259"/>
      <c r="K147" s="260">
        <v>0</v>
      </c>
      <c r="L147" s="261">
        <v>255000</v>
      </c>
      <c r="M147" s="260">
        <v>0</v>
      </c>
      <c r="N147" s="261">
        <v>255000</v>
      </c>
      <c r="O147" s="260">
        <v>255000</v>
      </c>
      <c r="P147" s="261">
        <v>0</v>
      </c>
      <c r="Q147" s="262">
        <v>255000</v>
      </c>
      <c r="R147" s="251" t="s">
        <v>1033</v>
      </c>
    </row>
    <row r="148" spans="1:18" ht="13.5" thickBot="1">
      <c r="A148" s="36" t="s">
        <v>23</v>
      </c>
      <c r="B148" s="37">
        <v>12</v>
      </c>
      <c r="C148" s="108" t="s">
        <v>952</v>
      </c>
      <c r="D148" s="38" t="s">
        <v>579</v>
      </c>
      <c r="E148" s="38" t="s">
        <v>824</v>
      </c>
      <c r="F148" s="38" t="s">
        <v>836</v>
      </c>
      <c r="G148" s="38" t="s">
        <v>837</v>
      </c>
      <c r="H148" s="38" t="s">
        <v>80</v>
      </c>
      <c r="I148" s="39"/>
      <c r="J148" s="39"/>
      <c r="K148" s="40">
        <v>255000</v>
      </c>
      <c r="L148" s="41">
        <v>0</v>
      </c>
      <c r="M148" s="40">
        <v>255000</v>
      </c>
      <c r="N148" s="41">
        <v>0</v>
      </c>
      <c r="O148" s="35"/>
      <c r="P148" s="23"/>
      <c r="Q148" s="44"/>
    </row>
    <row r="149" spans="1:18" ht="13.5" thickBot="1">
      <c r="A149" s="36" t="s">
        <v>23</v>
      </c>
      <c r="B149" s="37">
        <v>12</v>
      </c>
      <c r="C149" s="108" t="s">
        <v>952</v>
      </c>
      <c r="D149" s="38" t="s">
        <v>668</v>
      </c>
      <c r="E149" s="38" t="s">
        <v>839</v>
      </c>
      <c r="F149" s="38" t="s">
        <v>694</v>
      </c>
      <c r="G149" s="38" t="s">
        <v>695</v>
      </c>
      <c r="H149" s="38" t="s">
        <v>80</v>
      </c>
      <c r="I149" s="39"/>
      <c r="J149" s="39"/>
      <c r="Q149" s="44">
        <v>5100</v>
      </c>
    </row>
    <row r="150" spans="1:18" ht="12.75" customHeight="1" thickBot="1">
      <c r="A150" s="36" t="s">
        <v>23</v>
      </c>
      <c r="B150" s="37">
        <v>12</v>
      </c>
      <c r="C150" s="108" t="s">
        <v>952</v>
      </c>
      <c r="D150" s="38" t="s">
        <v>668</v>
      </c>
      <c r="E150" s="38" t="s">
        <v>839</v>
      </c>
      <c r="F150" s="38" t="s">
        <v>700</v>
      </c>
      <c r="G150" s="38" t="s">
        <v>701</v>
      </c>
      <c r="H150" s="38" t="s">
        <v>80</v>
      </c>
      <c r="I150" s="39"/>
      <c r="J150" s="39"/>
      <c r="Q150" s="44">
        <v>200</v>
      </c>
    </row>
    <row r="151" spans="1:18" ht="12.75" customHeight="1" thickBot="1">
      <c r="A151" s="36" t="s">
        <v>23</v>
      </c>
      <c r="B151" s="37">
        <v>14</v>
      </c>
      <c r="C151" s="108" t="s">
        <v>954</v>
      </c>
      <c r="D151" s="38" t="s">
        <v>668</v>
      </c>
      <c r="E151" s="38" t="s">
        <v>839</v>
      </c>
      <c r="F151" s="38" t="s">
        <v>702</v>
      </c>
      <c r="G151" s="38" t="s">
        <v>703</v>
      </c>
      <c r="H151" s="38" t="s">
        <v>80</v>
      </c>
      <c r="I151" s="39"/>
      <c r="J151" s="39"/>
      <c r="Q151" s="44">
        <v>533</v>
      </c>
    </row>
    <row r="152" spans="1:18" ht="12.75" customHeight="1" thickBot="1">
      <c r="A152" s="36" t="s">
        <v>23</v>
      </c>
      <c r="B152" s="37">
        <v>12</v>
      </c>
      <c r="C152" s="108" t="s">
        <v>952</v>
      </c>
      <c r="D152" s="38" t="s">
        <v>668</v>
      </c>
      <c r="E152" s="38" t="s">
        <v>839</v>
      </c>
      <c r="F152" s="38" t="s">
        <v>722</v>
      </c>
      <c r="G152" s="38" t="s">
        <v>723</v>
      </c>
      <c r="H152" s="38" t="s">
        <v>80</v>
      </c>
      <c r="I152" s="39"/>
      <c r="J152" s="39"/>
      <c r="Q152" s="44">
        <v>1000</v>
      </c>
    </row>
    <row r="153" spans="1:18" ht="12.75" customHeight="1" thickBot="1">
      <c r="A153" s="36" t="s">
        <v>23</v>
      </c>
      <c r="B153" s="37">
        <v>12</v>
      </c>
      <c r="C153" s="108" t="s">
        <v>952</v>
      </c>
      <c r="D153" s="38" t="s">
        <v>668</v>
      </c>
      <c r="E153" s="38" t="s">
        <v>839</v>
      </c>
      <c r="F153" s="38" t="s">
        <v>704</v>
      </c>
      <c r="G153" s="38" t="s">
        <v>705</v>
      </c>
      <c r="H153" s="38" t="s">
        <v>80</v>
      </c>
      <c r="I153" s="39"/>
      <c r="J153" s="39"/>
      <c r="Q153" s="44">
        <v>40000</v>
      </c>
      <c r="R153" s="245">
        <f>SUM(Q29:Q153)</f>
        <v>8280175.4900000002</v>
      </c>
    </row>
    <row r="154" spans="1:18" ht="13.5" customHeight="1" thickBot="1">
      <c r="A154" s="36" t="s">
        <v>23</v>
      </c>
      <c r="B154" s="37">
        <v>13</v>
      </c>
      <c r="C154" s="108" t="s">
        <v>953</v>
      </c>
      <c r="D154" s="38" t="s">
        <v>840</v>
      </c>
      <c r="E154" s="38" t="s">
        <v>841</v>
      </c>
      <c r="F154" s="38" t="s">
        <v>694</v>
      </c>
      <c r="G154" s="38" t="s">
        <v>695</v>
      </c>
      <c r="H154" s="38" t="s">
        <v>59</v>
      </c>
      <c r="I154" s="39"/>
      <c r="J154" s="39"/>
      <c r="K154" s="40">
        <v>0</v>
      </c>
      <c r="L154" s="41">
        <v>80067.520000000004</v>
      </c>
      <c r="M154" s="40">
        <v>0</v>
      </c>
      <c r="N154" s="41">
        <v>-143</v>
      </c>
      <c r="O154" s="35"/>
      <c r="P154" s="23"/>
    </row>
    <row r="155" spans="1:18" ht="13.5" customHeight="1" thickBot="1">
      <c r="A155" s="36" t="s">
        <v>23</v>
      </c>
      <c r="B155" s="37">
        <v>13</v>
      </c>
      <c r="C155" s="108" t="s">
        <v>953</v>
      </c>
      <c r="D155" s="38" t="s">
        <v>840</v>
      </c>
      <c r="E155" s="38" t="s">
        <v>841</v>
      </c>
      <c r="F155" s="38" t="s">
        <v>694</v>
      </c>
      <c r="G155" s="38" t="s">
        <v>695</v>
      </c>
      <c r="H155" s="38" t="s">
        <v>65</v>
      </c>
      <c r="I155" s="39"/>
      <c r="J155" s="39"/>
      <c r="K155" s="40">
        <v>0</v>
      </c>
      <c r="L155" s="41">
        <v>0</v>
      </c>
      <c r="M155" s="35"/>
      <c r="N155" s="23"/>
      <c r="O155" s="35"/>
      <c r="P155" s="23"/>
    </row>
    <row r="156" spans="1:18" ht="13.5" customHeight="1" thickBot="1">
      <c r="A156" s="36" t="s">
        <v>23</v>
      </c>
      <c r="B156" s="37">
        <v>13</v>
      </c>
      <c r="C156" s="108" t="s">
        <v>953</v>
      </c>
      <c r="D156" s="38" t="s">
        <v>126</v>
      </c>
      <c r="E156" s="38" t="s">
        <v>842</v>
      </c>
      <c r="F156" s="38" t="s">
        <v>775</v>
      </c>
      <c r="G156" s="38" t="s">
        <v>776</v>
      </c>
      <c r="H156" s="38" t="s">
        <v>65</v>
      </c>
      <c r="I156" s="39"/>
      <c r="J156" s="39"/>
      <c r="K156" s="40">
        <v>0</v>
      </c>
      <c r="L156" s="41">
        <v>0</v>
      </c>
      <c r="M156" s="40">
        <v>0</v>
      </c>
      <c r="N156" s="41">
        <v>586.08000000000004</v>
      </c>
      <c r="O156" s="35"/>
      <c r="P156" s="23"/>
    </row>
    <row r="157" spans="1:18" ht="13.5" customHeight="1" thickBot="1">
      <c r="A157" s="36" t="s">
        <v>23</v>
      </c>
      <c r="B157" s="37">
        <v>13</v>
      </c>
      <c r="C157" s="108" t="s">
        <v>953</v>
      </c>
      <c r="D157" s="38" t="s">
        <v>126</v>
      </c>
      <c r="E157" s="38" t="s">
        <v>842</v>
      </c>
      <c r="F157" s="38" t="s">
        <v>775</v>
      </c>
      <c r="G157" s="38" t="s">
        <v>776</v>
      </c>
      <c r="H157" s="38" t="s">
        <v>65</v>
      </c>
      <c r="I157" s="38" t="s">
        <v>506</v>
      </c>
      <c r="J157" s="39"/>
      <c r="K157" s="40">
        <v>10000</v>
      </c>
      <c r="L157" s="41">
        <v>0</v>
      </c>
      <c r="M157" s="35"/>
      <c r="N157" s="23"/>
      <c r="O157" s="35"/>
      <c r="P157" s="23"/>
      <c r="Q157" s="51">
        <v>10000</v>
      </c>
    </row>
    <row r="158" spans="1:18" ht="13.5" customHeight="1" thickBot="1">
      <c r="A158" s="36" t="s">
        <v>23</v>
      </c>
      <c r="B158" s="37">
        <v>13</v>
      </c>
      <c r="C158" s="108" t="s">
        <v>953</v>
      </c>
      <c r="D158" s="38" t="s">
        <v>126</v>
      </c>
      <c r="E158" s="38" t="s">
        <v>842</v>
      </c>
      <c r="F158" s="38" t="s">
        <v>505</v>
      </c>
      <c r="G158" s="38" t="s">
        <v>729</v>
      </c>
      <c r="H158" s="38" t="s">
        <v>65</v>
      </c>
      <c r="I158" s="39"/>
      <c r="J158" s="39"/>
      <c r="K158" s="35"/>
      <c r="L158" s="23"/>
      <c r="M158" s="40">
        <v>0</v>
      </c>
      <c r="N158" s="41">
        <v>12950.96</v>
      </c>
      <c r="O158" s="40">
        <v>13771</v>
      </c>
      <c r="P158" s="41">
        <v>9849.9</v>
      </c>
    </row>
    <row r="159" spans="1:18" ht="13.5" customHeight="1" thickBot="1">
      <c r="A159" s="36" t="s">
        <v>23</v>
      </c>
      <c r="B159" s="37">
        <v>13</v>
      </c>
      <c r="C159" s="108" t="s">
        <v>953</v>
      </c>
      <c r="D159" s="38" t="s">
        <v>126</v>
      </c>
      <c r="E159" s="38" t="s">
        <v>842</v>
      </c>
      <c r="F159" s="38" t="s">
        <v>687</v>
      </c>
      <c r="G159" s="38" t="s">
        <v>688</v>
      </c>
      <c r="H159" s="38" t="s">
        <v>65</v>
      </c>
      <c r="I159" s="39"/>
      <c r="J159" s="39"/>
      <c r="K159" s="40">
        <v>0</v>
      </c>
      <c r="L159" s="41">
        <v>0</v>
      </c>
      <c r="M159" s="35"/>
      <c r="N159" s="23"/>
      <c r="O159" s="40">
        <v>0</v>
      </c>
      <c r="P159" s="41">
        <v>44.36</v>
      </c>
      <c r="Q159" s="42">
        <v>0</v>
      </c>
    </row>
    <row r="160" spans="1:18" ht="13.5" customHeight="1" thickBot="1">
      <c r="A160" s="36" t="s">
        <v>23</v>
      </c>
      <c r="B160" s="37">
        <v>13</v>
      </c>
      <c r="C160" s="108" t="s">
        <v>953</v>
      </c>
      <c r="D160" s="38" t="s">
        <v>126</v>
      </c>
      <c r="E160" s="38" t="s">
        <v>842</v>
      </c>
      <c r="F160" s="38" t="s">
        <v>843</v>
      </c>
      <c r="G160" s="38" t="s">
        <v>844</v>
      </c>
      <c r="H160" s="38" t="s">
        <v>65</v>
      </c>
      <c r="I160" s="39"/>
      <c r="J160" s="39"/>
      <c r="K160" s="40">
        <v>0</v>
      </c>
      <c r="L160" s="41">
        <v>0</v>
      </c>
      <c r="M160" s="35"/>
      <c r="N160" s="23"/>
      <c r="O160" s="35"/>
      <c r="P160" s="23"/>
    </row>
    <row r="161" spans="1:17" ht="13.5" customHeight="1" thickBot="1">
      <c r="A161" s="36" t="s">
        <v>23</v>
      </c>
      <c r="B161" s="37">
        <v>13</v>
      </c>
      <c r="C161" s="108" t="s">
        <v>953</v>
      </c>
      <c r="D161" s="38" t="s">
        <v>126</v>
      </c>
      <c r="E161" s="38" t="s">
        <v>842</v>
      </c>
      <c r="F161" s="38" t="s">
        <v>689</v>
      </c>
      <c r="G161" s="38" t="s">
        <v>690</v>
      </c>
      <c r="H161" s="38" t="s">
        <v>65</v>
      </c>
      <c r="I161" s="39"/>
      <c r="J161" s="39"/>
      <c r="K161" s="40">
        <v>0</v>
      </c>
      <c r="L161" s="41">
        <v>503.65</v>
      </c>
      <c r="M161" s="40">
        <v>0</v>
      </c>
      <c r="N161" s="41">
        <v>673.28</v>
      </c>
      <c r="O161" s="40">
        <v>100</v>
      </c>
      <c r="P161" s="41">
        <v>4427.07</v>
      </c>
      <c r="Q161" s="42">
        <v>5000</v>
      </c>
    </row>
    <row r="162" spans="1:17" ht="13.5" customHeight="1" thickBot="1">
      <c r="A162" s="36" t="s">
        <v>23</v>
      </c>
      <c r="B162" s="37">
        <v>13</v>
      </c>
      <c r="C162" s="108" t="s">
        <v>953</v>
      </c>
      <c r="D162" s="38" t="s">
        <v>126</v>
      </c>
      <c r="E162" s="38" t="s">
        <v>842</v>
      </c>
      <c r="F162" s="38" t="s">
        <v>691</v>
      </c>
      <c r="G162" s="38" t="s">
        <v>692</v>
      </c>
      <c r="H162" s="38" t="s">
        <v>65</v>
      </c>
      <c r="I162" s="39"/>
      <c r="J162" s="39"/>
      <c r="K162" s="40">
        <v>221989.11</v>
      </c>
      <c r="L162" s="41">
        <v>79946.25</v>
      </c>
      <c r="M162" s="40">
        <v>221989</v>
      </c>
      <c r="N162" s="41">
        <v>17812.95</v>
      </c>
      <c r="O162" s="40">
        <v>208218</v>
      </c>
      <c r="P162" s="41">
        <v>20875.14</v>
      </c>
      <c r="Q162" s="42">
        <v>213089</v>
      </c>
    </row>
    <row r="163" spans="1:17" ht="13.5" customHeight="1" thickBot="1">
      <c r="A163" s="36" t="s">
        <v>23</v>
      </c>
      <c r="B163" s="37">
        <v>13</v>
      </c>
      <c r="C163" s="108" t="s">
        <v>953</v>
      </c>
      <c r="D163" s="38" t="s">
        <v>126</v>
      </c>
      <c r="E163" s="38" t="s">
        <v>842</v>
      </c>
      <c r="F163" s="38" t="s">
        <v>694</v>
      </c>
      <c r="G163" s="38" t="s">
        <v>695</v>
      </c>
      <c r="H163" s="38" t="s">
        <v>65</v>
      </c>
      <c r="I163" s="39"/>
      <c r="J163" s="39"/>
      <c r="K163" s="40">
        <v>35000</v>
      </c>
      <c r="L163" s="41">
        <v>10654.61</v>
      </c>
      <c r="M163" s="40">
        <v>35000</v>
      </c>
      <c r="N163" s="41">
        <v>8495.94</v>
      </c>
      <c r="O163" s="40">
        <v>35000</v>
      </c>
      <c r="P163" s="41">
        <v>2615.86</v>
      </c>
      <c r="Q163" s="44">
        <v>35000</v>
      </c>
    </row>
    <row r="164" spans="1:17" ht="13.5" customHeight="1" thickBot="1">
      <c r="A164" s="36" t="s">
        <v>23</v>
      </c>
      <c r="B164" s="37">
        <v>13</v>
      </c>
      <c r="C164" s="108" t="s">
        <v>953</v>
      </c>
      <c r="D164" s="38" t="s">
        <v>126</v>
      </c>
      <c r="E164" s="38" t="s">
        <v>842</v>
      </c>
      <c r="F164" s="38" t="s">
        <v>700</v>
      </c>
      <c r="G164" s="38" t="s">
        <v>701</v>
      </c>
      <c r="H164" s="38" t="s">
        <v>65</v>
      </c>
      <c r="I164" s="39"/>
      <c r="J164" s="39"/>
      <c r="K164" s="40">
        <v>0</v>
      </c>
      <c r="L164" s="41">
        <v>1426.14</v>
      </c>
      <c r="M164" s="40">
        <v>0</v>
      </c>
      <c r="N164" s="41">
        <v>3918.35</v>
      </c>
      <c r="O164" s="40">
        <v>1000</v>
      </c>
      <c r="P164" s="41">
        <v>965.6</v>
      </c>
      <c r="Q164" s="44">
        <v>5000</v>
      </c>
    </row>
    <row r="165" spans="1:17" ht="13.5" customHeight="1" thickBot="1">
      <c r="A165" s="36" t="s">
        <v>23</v>
      </c>
      <c r="B165" s="37">
        <v>13</v>
      </c>
      <c r="C165" s="108" t="s">
        <v>953</v>
      </c>
      <c r="D165" s="38" t="s">
        <v>126</v>
      </c>
      <c r="E165" s="38" t="s">
        <v>842</v>
      </c>
      <c r="F165" s="38" t="s">
        <v>702</v>
      </c>
      <c r="G165" s="38" t="s">
        <v>703</v>
      </c>
      <c r="H165" s="38" t="s">
        <v>65</v>
      </c>
      <c r="I165" s="39"/>
      <c r="J165" s="39"/>
      <c r="K165" s="40">
        <v>0</v>
      </c>
      <c r="L165" s="41">
        <v>129</v>
      </c>
      <c r="M165" s="40">
        <v>3341</v>
      </c>
      <c r="N165" s="41">
        <v>3470</v>
      </c>
      <c r="O165" s="40">
        <v>3341</v>
      </c>
      <c r="P165" s="41">
        <v>3370</v>
      </c>
      <c r="Q165" s="44">
        <v>3341</v>
      </c>
    </row>
    <row r="166" spans="1:17" ht="13.5" customHeight="1" thickBot="1">
      <c r="A166" s="36" t="s">
        <v>23</v>
      </c>
      <c r="B166" s="37">
        <v>13</v>
      </c>
      <c r="C166" s="108" t="s">
        <v>953</v>
      </c>
      <c r="D166" s="38" t="s">
        <v>126</v>
      </c>
      <c r="E166" s="38" t="s">
        <v>842</v>
      </c>
      <c r="F166" s="38" t="s">
        <v>704</v>
      </c>
      <c r="G166" s="38" t="s">
        <v>705</v>
      </c>
      <c r="H166" s="38" t="s">
        <v>65</v>
      </c>
      <c r="I166" s="39"/>
      <c r="J166" s="39"/>
      <c r="K166" s="40">
        <v>0</v>
      </c>
      <c r="L166" s="41">
        <v>413</v>
      </c>
      <c r="M166" s="35"/>
      <c r="N166" s="23"/>
      <c r="O166" s="35"/>
      <c r="P166" s="23"/>
    </row>
    <row r="167" spans="1:17" ht="13.5" customHeight="1" thickBot="1">
      <c r="A167" s="36" t="s">
        <v>23</v>
      </c>
      <c r="B167" s="37">
        <v>13</v>
      </c>
      <c r="C167" s="108" t="s">
        <v>953</v>
      </c>
      <c r="D167" s="38" t="s">
        <v>126</v>
      </c>
      <c r="E167" s="38" t="s">
        <v>842</v>
      </c>
      <c r="F167" s="38" t="s">
        <v>845</v>
      </c>
      <c r="G167" s="38" t="s">
        <v>846</v>
      </c>
      <c r="H167" s="38" t="s">
        <v>65</v>
      </c>
      <c r="I167" s="39"/>
      <c r="J167" s="39"/>
      <c r="K167" s="40">
        <v>10000</v>
      </c>
      <c r="L167" s="41">
        <v>124040.34</v>
      </c>
      <c r="M167" s="35"/>
      <c r="N167" s="23"/>
      <c r="O167" s="35"/>
      <c r="P167" s="23"/>
    </row>
    <row r="168" spans="1:17" ht="13.5" customHeight="1" thickBot="1">
      <c r="A168" s="36" t="s">
        <v>23</v>
      </c>
      <c r="B168" s="37">
        <v>13</v>
      </c>
      <c r="C168" s="108" t="s">
        <v>953</v>
      </c>
      <c r="D168" s="38" t="s">
        <v>126</v>
      </c>
      <c r="E168" s="38" t="s">
        <v>842</v>
      </c>
      <c r="F168" s="38" t="s">
        <v>759</v>
      </c>
      <c r="G168" s="38" t="s">
        <v>760</v>
      </c>
      <c r="H168" s="38" t="s">
        <v>65</v>
      </c>
      <c r="I168" s="39"/>
      <c r="J168" s="39"/>
      <c r="K168" s="35"/>
      <c r="L168" s="23"/>
      <c r="M168" s="40">
        <v>0</v>
      </c>
      <c r="N168" s="41">
        <v>-68.739999999999995</v>
      </c>
      <c r="O168" s="35"/>
      <c r="P168" s="23"/>
    </row>
    <row r="169" spans="1:17" ht="13.5" customHeight="1" thickBot="1">
      <c r="A169" s="36" t="s">
        <v>23</v>
      </c>
      <c r="B169" s="37">
        <v>13</v>
      </c>
      <c r="C169" s="108" t="s">
        <v>953</v>
      </c>
      <c r="D169" s="38" t="s">
        <v>126</v>
      </c>
      <c r="E169" s="38" t="s">
        <v>842</v>
      </c>
      <c r="F169" s="38" t="s">
        <v>707</v>
      </c>
      <c r="G169" s="38" t="s">
        <v>708</v>
      </c>
      <c r="H169" s="38" t="s">
        <v>65</v>
      </c>
      <c r="I169" s="39"/>
      <c r="J169" s="39"/>
      <c r="K169" s="40">
        <v>0</v>
      </c>
      <c r="L169" s="41">
        <v>1736.01</v>
      </c>
      <c r="M169" s="35"/>
      <c r="N169" s="23"/>
      <c r="O169" s="35"/>
      <c r="P169" s="23"/>
    </row>
    <row r="170" spans="1:17" ht="13.5" thickBot="1">
      <c r="A170" s="36" t="s">
        <v>23</v>
      </c>
      <c r="B170" s="37">
        <v>13</v>
      </c>
      <c r="C170" s="108" t="s">
        <v>953</v>
      </c>
      <c r="D170" s="38" t="s">
        <v>118</v>
      </c>
      <c r="E170" s="38" t="s">
        <v>847</v>
      </c>
      <c r="F170" s="38" t="s">
        <v>775</v>
      </c>
      <c r="G170" s="38" t="s">
        <v>776</v>
      </c>
      <c r="H170" s="38" t="s">
        <v>65</v>
      </c>
      <c r="I170" s="39"/>
      <c r="J170" s="39"/>
      <c r="K170" s="35"/>
      <c r="L170" s="23"/>
      <c r="M170" s="40">
        <v>0</v>
      </c>
      <c r="N170" s="41">
        <v>925.02</v>
      </c>
      <c r="O170" s="35"/>
      <c r="P170" s="23"/>
    </row>
    <row r="171" spans="1:17" ht="13.5" thickBot="1">
      <c r="A171" s="36" t="s">
        <v>23</v>
      </c>
      <c r="B171" s="37">
        <v>13</v>
      </c>
      <c r="C171" s="108" t="s">
        <v>953</v>
      </c>
      <c r="D171" s="38" t="s">
        <v>118</v>
      </c>
      <c r="E171" s="38" t="s">
        <v>847</v>
      </c>
      <c r="F171" s="38" t="s">
        <v>687</v>
      </c>
      <c r="G171" s="38" t="s">
        <v>688</v>
      </c>
      <c r="H171" s="38" t="s">
        <v>65</v>
      </c>
      <c r="I171" s="39"/>
      <c r="J171" s="39"/>
      <c r="K171" s="40">
        <v>0</v>
      </c>
      <c r="L171" s="41">
        <v>119.44</v>
      </c>
      <c r="M171" s="35"/>
      <c r="N171" s="23"/>
      <c r="O171" s="40">
        <v>0</v>
      </c>
      <c r="P171" s="41">
        <v>78.77</v>
      </c>
      <c r="Q171" s="42">
        <v>0</v>
      </c>
    </row>
    <row r="172" spans="1:17" ht="13.5" thickBot="1">
      <c r="A172" s="36" t="s">
        <v>23</v>
      </c>
      <c r="B172" s="37">
        <v>13</v>
      </c>
      <c r="C172" s="108" t="s">
        <v>953</v>
      </c>
      <c r="D172" s="38" t="s">
        <v>118</v>
      </c>
      <c r="E172" s="38" t="s">
        <v>847</v>
      </c>
      <c r="F172" s="38" t="s">
        <v>689</v>
      </c>
      <c r="G172" s="38" t="s">
        <v>690</v>
      </c>
      <c r="H172" s="38" t="s">
        <v>65</v>
      </c>
      <c r="I172" s="39"/>
      <c r="J172" s="39"/>
      <c r="K172" s="40">
        <v>0</v>
      </c>
      <c r="L172" s="41">
        <v>83.2</v>
      </c>
      <c r="M172" s="40">
        <v>0</v>
      </c>
      <c r="N172" s="41">
        <v>1260.2</v>
      </c>
      <c r="O172" s="40">
        <v>0</v>
      </c>
      <c r="P172" s="41">
        <v>0</v>
      </c>
    </row>
    <row r="173" spans="1:17" ht="13.5" thickBot="1">
      <c r="A173" s="36" t="s">
        <v>23</v>
      </c>
      <c r="B173" s="37">
        <v>13</v>
      </c>
      <c r="C173" s="108" t="s">
        <v>953</v>
      </c>
      <c r="D173" s="38" t="s">
        <v>118</v>
      </c>
      <c r="E173" s="38" t="s">
        <v>847</v>
      </c>
      <c r="F173" s="38" t="s">
        <v>691</v>
      </c>
      <c r="G173" s="38" t="s">
        <v>692</v>
      </c>
      <c r="H173" s="38" t="s">
        <v>65</v>
      </c>
      <c r="I173" s="39"/>
      <c r="J173" s="39"/>
      <c r="K173" s="40">
        <v>152000</v>
      </c>
      <c r="L173" s="41">
        <v>17548.669999999998</v>
      </c>
      <c r="M173" s="40">
        <v>110000</v>
      </c>
      <c r="N173" s="41">
        <v>59620.38</v>
      </c>
      <c r="O173" s="40">
        <v>126000</v>
      </c>
      <c r="P173" s="41">
        <v>8640</v>
      </c>
      <c r="Q173" s="42">
        <v>70900</v>
      </c>
    </row>
    <row r="174" spans="1:17" ht="13.5" thickBot="1">
      <c r="A174" s="36" t="s">
        <v>23</v>
      </c>
      <c r="B174" s="37">
        <v>13</v>
      </c>
      <c r="C174" s="108" t="s">
        <v>953</v>
      </c>
      <c r="D174" s="38" t="s">
        <v>118</v>
      </c>
      <c r="E174" s="38" t="s">
        <v>847</v>
      </c>
      <c r="F174" s="38" t="s">
        <v>694</v>
      </c>
      <c r="G174" s="38" t="s">
        <v>695</v>
      </c>
      <c r="H174" s="38" t="s">
        <v>65</v>
      </c>
      <c r="I174" s="39"/>
      <c r="J174" s="39"/>
      <c r="K174" s="40">
        <v>25000</v>
      </c>
      <c r="L174" s="41">
        <v>10871.92</v>
      </c>
      <c r="M174" s="40">
        <v>32000</v>
      </c>
      <c r="N174" s="41">
        <v>17644.32</v>
      </c>
      <c r="O174" s="40">
        <v>32000</v>
      </c>
      <c r="P174" s="41">
        <v>1364.94</v>
      </c>
      <c r="Q174" s="42">
        <v>51450</v>
      </c>
    </row>
    <row r="175" spans="1:17" ht="13.5" thickBot="1">
      <c r="A175" s="36" t="s">
        <v>23</v>
      </c>
      <c r="B175" s="37">
        <v>13</v>
      </c>
      <c r="C175" s="108" t="s">
        <v>953</v>
      </c>
      <c r="D175" s="38" t="s">
        <v>118</v>
      </c>
      <c r="E175" s="38" t="s">
        <v>847</v>
      </c>
      <c r="F175" s="38" t="s">
        <v>700</v>
      </c>
      <c r="G175" s="38" t="s">
        <v>701</v>
      </c>
      <c r="H175" s="38" t="s">
        <v>65</v>
      </c>
      <c r="I175" s="39"/>
      <c r="J175" s="39"/>
      <c r="K175" s="35"/>
      <c r="L175" s="23"/>
      <c r="M175" s="40">
        <v>0</v>
      </c>
      <c r="N175" s="41">
        <v>54.39</v>
      </c>
      <c r="O175" s="35"/>
      <c r="P175" s="23"/>
    </row>
    <row r="176" spans="1:17" ht="13.5" thickBot="1">
      <c r="A176" s="36" t="s">
        <v>23</v>
      </c>
      <c r="B176" s="37">
        <v>13</v>
      </c>
      <c r="C176" s="108" t="s">
        <v>953</v>
      </c>
      <c r="D176" s="38" t="s">
        <v>118</v>
      </c>
      <c r="E176" s="38" t="s">
        <v>847</v>
      </c>
      <c r="F176" s="38" t="s">
        <v>704</v>
      </c>
      <c r="G176" s="38" t="s">
        <v>705</v>
      </c>
      <c r="H176" s="38" t="s">
        <v>65</v>
      </c>
      <c r="I176" s="39"/>
      <c r="J176" s="39"/>
      <c r="K176" s="40">
        <v>211254</v>
      </c>
      <c r="L176" s="41">
        <v>114462.08</v>
      </c>
      <c r="M176" s="40">
        <v>260003</v>
      </c>
      <c r="N176" s="41">
        <v>159593.04</v>
      </c>
      <c r="O176" s="40">
        <v>475203</v>
      </c>
      <c r="P176" s="41">
        <v>313289.40000000002</v>
      </c>
      <c r="Q176" s="44">
        <v>354600</v>
      </c>
    </row>
    <row r="177" spans="1:18" ht="13.5" thickBot="1">
      <c r="A177" s="36" t="s">
        <v>23</v>
      </c>
      <c r="B177" s="37">
        <v>13</v>
      </c>
      <c r="C177" s="108" t="s">
        <v>953</v>
      </c>
      <c r="D177" s="38" t="s">
        <v>118</v>
      </c>
      <c r="E177" s="38" t="s">
        <v>847</v>
      </c>
      <c r="F177" s="38" t="s">
        <v>848</v>
      </c>
      <c r="G177" s="38" t="s">
        <v>849</v>
      </c>
      <c r="H177" s="38" t="s">
        <v>65</v>
      </c>
      <c r="I177" s="39"/>
      <c r="J177" s="39"/>
      <c r="K177" s="40">
        <v>15000</v>
      </c>
      <c r="L177" s="41">
        <v>0</v>
      </c>
      <c r="M177" s="40">
        <v>14000</v>
      </c>
      <c r="N177" s="41">
        <v>11200</v>
      </c>
      <c r="O177" s="40">
        <v>14000</v>
      </c>
      <c r="P177" s="41">
        <v>11200</v>
      </c>
      <c r="Q177" s="44">
        <v>22500</v>
      </c>
    </row>
    <row r="178" spans="1:18" ht="13.5" thickBot="1">
      <c r="A178" s="36" t="s">
        <v>23</v>
      </c>
      <c r="B178" s="37">
        <v>13</v>
      </c>
      <c r="C178" s="108" t="s">
        <v>953</v>
      </c>
      <c r="D178" s="38" t="s">
        <v>118</v>
      </c>
      <c r="E178" s="38" t="s">
        <v>847</v>
      </c>
      <c r="F178" s="38" t="s">
        <v>722</v>
      </c>
      <c r="G178" s="38" t="s">
        <v>723</v>
      </c>
      <c r="H178" s="38" t="s">
        <v>65</v>
      </c>
      <c r="I178" s="39"/>
      <c r="J178" s="39"/>
      <c r="K178" s="40">
        <v>0</v>
      </c>
      <c r="L178" s="41">
        <v>5000</v>
      </c>
      <c r="M178" s="40">
        <v>0</v>
      </c>
      <c r="N178" s="41">
        <v>5140</v>
      </c>
      <c r="O178" s="35"/>
      <c r="P178" s="23"/>
    </row>
    <row r="179" spans="1:18" ht="13.5" thickBot="1">
      <c r="A179" s="36" t="s">
        <v>23</v>
      </c>
      <c r="B179" s="37">
        <v>13</v>
      </c>
      <c r="C179" s="108" t="s">
        <v>953</v>
      </c>
      <c r="D179" s="38" t="s">
        <v>118</v>
      </c>
      <c r="E179" s="38" t="s">
        <v>847</v>
      </c>
      <c r="F179" s="38" t="s">
        <v>850</v>
      </c>
      <c r="G179" s="38" t="s">
        <v>851</v>
      </c>
      <c r="H179" s="38" t="s">
        <v>65</v>
      </c>
      <c r="I179" s="39"/>
      <c r="J179" s="39"/>
      <c r="K179" s="35"/>
      <c r="L179" s="23"/>
      <c r="M179" s="40">
        <v>10000</v>
      </c>
      <c r="N179" s="41">
        <v>0</v>
      </c>
      <c r="O179" s="35"/>
      <c r="P179" s="23"/>
    </row>
    <row r="180" spans="1:18" ht="13.5" thickBot="1">
      <c r="A180" s="36" t="s">
        <v>23</v>
      </c>
      <c r="B180" s="37">
        <v>13</v>
      </c>
      <c r="C180" s="108" t="s">
        <v>953</v>
      </c>
      <c r="D180" s="38" t="s">
        <v>118</v>
      </c>
      <c r="E180" s="38" t="s">
        <v>847</v>
      </c>
      <c r="F180" s="38" t="s">
        <v>757</v>
      </c>
      <c r="G180" s="38" t="s">
        <v>758</v>
      </c>
      <c r="H180" s="38" t="s">
        <v>65</v>
      </c>
      <c r="I180" s="39"/>
      <c r="J180" s="39"/>
      <c r="K180" s="40">
        <v>24444</v>
      </c>
      <c r="L180" s="41">
        <v>9451.0499999999993</v>
      </c>
      <c r="M180" s="40">
        <v>33000</v>
      </c>
      <c r="N180" s="41">
        <v>33456.49</v>
      </c>
      <c r="O180" s="40">
        <v>33000</v>
      </c>
      <c r="P180" s="41">
        <v>0</v>
      </c>
      <c r="Q180" s="42">
        <v>41000</v>
      </c>
    </row>
    <row r="181" spans="1:18" ht="13.5" thickBot="1">
      <c r="A181" s="36" t="s">
        <v>23</v>
      </c>
      <c r="B181" s="37">
        <v>13</v>
      </c>
      <c r="C181" s="108" t="s">
        <v>953</v>
      </c>
      <c r="D181" s="38" t="s">
        <v>118</v>
      </c>
      <c r="E181" s="38" t="s">
        <v>847</v>
      </c>
      <c r="F181" s="38" t="s">
        <v>707</v>
      </c>
      <c r="G181" s="38" t="s">
        <v>708</v>
      </c>
      <c r="H181" s="38" t="s">
        <v>65</v>
      </c>
      <c r="I181" s="39"/>
      <c r="J181" s="39"/>
      <c r="K181" s="35"/>
      <c r="L181" s="23"/>
      <c r="M181" s="40">
        <v>0</v>
      </c>
      <c r="N181" s="41">
        <v>1375.93</v>
      </c>
      <c r="O181" s="35"/>
      <c r="P181" s="23"/>
    </row>
    <row r="182" spans="1:18" ht="13.5" customHeight="1" thickBot="1">
      <c r="A182" s="36" t="s">
        <v>23</v>
      </c>
      <c r="B182" s="37">
        <v>13</v>
      </c>
      <c r="C182" s="108" t="s">
        <v>953</v>
      </c>
      <c r="D182" s="38" t="s">
        <v>71</v>
      </c>
      <c r="E182" s="38" t="s">
        <v>852</v>
      </c>
      <c r="F182" s="38" t="s">
        <v>775</v>
      </c>
      <c r="G182" s="38" t="s">
        <v>776</v>
      </c>
      <c r="H182" s="38" t="s">
        <v>65</v>
      </c>
      <c r="I182" s="38" t="s">
        <v>506</v>
      </c>
      <c r="J182" s="39"/>
      <c r="K182" s="40">
        <v>0</v>
      </c>
      <c r="L182" s="41">
        <v>1891.3</v>
      </c>
      <c r="M182" s="40">
        <v>10000</v>
      </c>
      <c r="N182" s="41">
        <v>0</v>
      </c>
      <c r="O182" s="40">
        <v>10000</v>
      </c>
      <c r="P182" s="41">
        <v>0</v>
      </c>
    </row>
    <row r="183" spans="1:18" ht="13.5" customHeight="1" thickBot="1">
      <c r="A183" s="36" t="s">
        <v>23</v>
      </c>
      <c r="B183" s="37">
        <v>13</v>
      </c>
      <c r="C183" s="108" t="s">
        <v>953</v>
      </c>
      <c r="D183" s="38" t="s">
        <v>71</v>
      </c>
      <c r="E183" s="38" t="s">
        <v>852</v>
      </c>
      <c r="F183" s="38" t="s">
        <v>775</v>
      </c>
      <c r="G183" s="38" t="s">
        <v>776</v>
      </c>
      <c r="H183" s="38" t="s">
        <v>65</v>
      </c>
      <c r="I183" s="39"/>
      <c r="J183" s="39"/>
      <c r="K183" s="40">
        <v>0</v>
      </c>
      <c r="L183" s="41">
        <v>3566.23</v>
      </c>
      <c r="M183" s="40">
        <v>0</v>
      </c>
      <c r="N183" s="41">
        <v>6782.13</v>
      </c>
      <c r="O183" s="35"/>
      <c r="P183" s="23"/>
    </row>
    <row r="184" spans="1:18" ht="13.5" customHeight="1" thickBot="1">
      <c r="A184" s="36" t="s">
        <v>23</v>
      </c>
      <c r="B184" s="37">
        <v>13</v>
      </c>
      <c r="C184" s="108" t="s">
        <v>953</v>
      </c>
      <c r="D184" s="38" t="s">
        <v>71</v>
      </c>
      <c r="E184" s="38" t="s">
        <v>852</v>
      </c>
      <c r="F184" s="38" t="s">
        <v>687</v>
      </c>
      <c r="G184" s="38" t="s">
        <v>688</v>
      </c>
      <c r="H184" s="38" t="s">
        <v>65</v>
      </c>
      <c r="I184" s="39"/>
      <c r="J184" s="39"/>
      <c r="K184" s="40">
        <v>750</v>
      </c>
      <c r="L184" s="41">
        <v>0</v>
      </c>
      <c r="M184" s="40">
        <v>750</v>
      </c>
      <c r="N184" s="41">
        <v>0</v>
      </c>
      <c r="O184" s="40">
        <v>750</v>
      </c>
      <c r="P184" s="41">
        <v>0</v>
      </c>
      <c r="Q184" s="42">
        <v>750</v>
      </c>
    </row>
    <row r="185" spans="1:18" ht="13.5" customHeight="1" thickBot="1">
      <c r="A185" s="36" t="s">
        <v>23</v>
      </c>
      <c r="B185" s="37">
        <v>13</v>
      </c>
      <c r="C185" s="108" t="s">
        <v>953</v>
      </c>
      <c r="D185" s="38" t="s">
        <v>71</v>
      </c>
      <c r="E185" s="38" t="s">
        <v>852</v>
      </c>
      <c r="F185" s="38" t="s">
        <v>843</v>
      </c>
      <c r="G185" s="38" t="s">
        <v>844</v>
      </c>
      <c r="H185" s="38" t="s">
        <v>65</v>
      </c>
      <c r="I185" s="39"/>
      <c r="J185" s="39"/>
      <c r="K185" s="40">
        <v>500</v>
      </c>
      <c r="L185" s="41">
        <v>0</v>
      </c>
      <c r="M185" s="40">
        <v>500</v>
      </c>
      <c r="N185" s="41">
        <v>0</v>
      </c>
      <c r="O185" s="40">
        <v>750</v>
      </c>
      <c r="P185" s="41">
        <v>0</v>
      </c>
      <c r="Q185" s="42">
        <v>750</v>
      </c>
    </row>
    <row r="186" spans="1:18" ht="13.5" customHeight="1" thickBot="1">
      <c r="A186" s="36" t="s">
        <v>23</v>
      </c>
      <c r="B186" s="37">
        <v>13</v>
      </c>
      <c r="C186" s="108" t="s">
        <v>953</v>
      </c>
      <c r="D186" s="38" t="s">
        <v>71</v>
      </c>
      <c r="E186" s="38" t="s">
        <v>852</v>
      </c>
      <c r="F186" s="38" t="s">
        <v>689</v>
      </c>
      <c r="G186" s="38" t="s">
        <v>690</v>
      </c>
      <c r="H186" s="38" t="s">
        <v>65</v>
      </c>
      <c r="I186" s="39"/>
      <c r="J186" s="39"/>
      <c r="K186" s="40">
        <v>3000</v>
      </c>
      <c r="L186" s="41">
        <v>2548.48</v>
      </c>
      <c r="M186" s="40">
        <v>3000</v>
      </c>
      <c r="N186" s="41">
        <v>1130.82</v>
      </c>
      <c r="O186" s="40">
        <v>3000</v>
      </c>
      <c r="P186" s="41">
        <v>607.25</v>
      </c>
      <c r="Q186" s="42">
        <v>3000</v>
      </c>
    </row>
    <row r="187" spans="1:18" ht="13.5" customHeight="1" thickBot="1">
      <c r="A187" s="36" t="s">
        <v>23</v>
      </c>
      <c r="B187" s="37">
        <v>13</v>
      </c>
      <c r="C187" s="108" t="s">
        <v>953</v>
      </c>
      <c r="D187" s="38" t="s">
        <v>71</v>
      </c>
      <c r="E187" s="38" t="s">
        <v>852</v>
      </c>
      <c r="F187" s="38" t="s">
        <v>691</v>
      </c>
      <c r="G187" s="38" t="s">
        <v>692</v>
      </c>
      <c r="H187" s="38" t="s">
        <v>65</v>
      </c>
      <c r="I187" s="39"/>
      <c r="J187" s="39"/>
      <c r="K187" s="40">
        <v>818000</v>
      </c>
      <c r="L187" s="41">
        <v>278692.90999999997</v>
      </c>
      <c r="M187" s="40">
        <v>700239</v>
      </c>
      <c r="N187" s="41">
        <v>76568.820000000007</v>
      </c>
      <c r="O187" s="40">
        <v>789000</v>
      </c>
      <c r="P187" s="41">
        <v>28862</v>
      </c>
      <c r="Q187" s="44">
        <f>174000+356150+60000</f>
        <v>590150</v>
      </c>
      <c r="R187" t="s">
        <v>853</v>
      </c>
    </row>
    <row r="188" spans="1:18" ht="13.5" customHeight="1" thickBot="1">
      <c r="A188" s="36" t="s">
        <v>23</v>
      </c>
      <c r="B188" s="37">
        <v>13</v>
      </c>
      <c r="C188" s="108" t="s">
        <v>953</v>
      </c>
      <c r="D188" s="38" t="s">
        <v>71</v>
      </c>
      <c r="E188" s="38" t="s">
        <v>852</v>
      </c>
      <c r="F188" s="38" t="s">
        <v>694</v>
      </c>
      <c r="G188" s="38" t="s">
        <v>695</v>
      </c>
      <c r="H188" s="38" t="s">
        <v>65</v>
      </c>
      <c r="I188" s="39"/>
      <c r="J188" s="39"/>
      <c r="K188" s="40">
        <v>85200</v>
      </c>
      <c r="L188" s="41">
        <v>33331.29</v>
      </c>
      <c r="M188" s="40">
        <v>124600</v>
      </c>
      <c r="N188" s="41">
        <v>54552.92</v>
      </c>
      <c r="O188" s="40">
        <v>101700</v>
      </c>
      <c r="P188" s="41">
        <v>2754.87</v>
      </c>
      <c r="Q188" s="44">
        <v>98200</v>
      </c>
    </row>
    <row r="189" spans="1:18" ht="13.5" customHeight="1" thickBot="1">
      <c r="A189" s="36" t="s">
        <v>23</v>
      </c>
      <c r="B189" s="37">
        <v>13</v>
      </c>
      <c r="C189" s="108" t="s">
        <v>953</v>
      </c>
      <c r="D189" s="38" t="s">
        <v>71</v>
      </c>
      <c r="E189" s="38" t="s">
        <v>852</v>
      </c>
      <c r="F189" s="38" t="s">
        <v>702</v>
      </c>
      <c r="G189" s="38" t="s">
        <v>703</v>
      </c>
      <c r="H189" s="38" t="s">
        <v>65</v>
      </c>
      <c r="I189" s="39"/>
      <c r="J189" s="39"/>
      <c r="K189" s="40">
        <v>1350</v>
      </c>
      <c r="L189" s="41">
        <v>3341</v>
      </c>
      <c r="M189" s="40">
        <v>159</v>
      </c>
      <c r="N189" s="41">
        <v>0</v>
      </c>
      <c r="O189" s="35"/>
      <c r="P189" s="23"/>
    </row>
    <row r="190" spans="1:18" ht="13.5" customHeight="1" thickBot="1">
      <c r="A190" s="36" t="s">
        <v>23</v>
      </c>
      <c r="B190" s="37">
        <v>13</v>
      </c>
      <c r="C190" s="108" t="s">
        <v>953</v>
      </c>
      <c r="D190" s="38" t="s">
        <v>71</v>
      </c>
      <c r="E190" s="38" t="s">
        <v>852</v>
      </c>
      <c r="F190" s="38" t="s">
        <v>704</v>
      </c>
      <c r="G190" s="38" t="s">
        <v>705</v>
      </c>
      <c r="H190" s="38" t="s">
        <v>65</v>
      </c>
      <c r="I190" s="39"/>
      <c r="J190" s="39"/>
      <c r="K190" s="40">
        <v>1029903</v>
      </c>
      <c r="L190" s="41">
        <v>1211246.3999999999</v>
      </c>
      <c r="M190" s="40">
        <v>1365426</v>
      </c>
      <c r="N190" s="41">
        <v>1457786.92</v>
      </c>
      <c r="O190" s="40">
        <v>678466</v>
      </c>
      <c r="P190" s="41">
        <v>473972.37</v>
      </c>
      <c r="Q190" s="44">
        <f>617585+107054+108000</f>
        <v>832639</v>
      </c>
      <c r="R190" t="s">
        <v>854</v>
      </c>
    </row>
    <row r="191" spans="1:18" ht="13.5" customHeight="1" thickBot="1">
      <c r="A191" s="36" t="s">
        <v>23</v>
      </c>
      <c r="B191" s="37">
        <v>13</v>
      </c>
      <c r="C191" s="108" t="s">
        <v>953</v>
      </c>
      <c r="D191" s="38" t="s">
        <v>71</v>
      </c>
      <c r="E191" s="38" t="s">
        <v>852</v>
      </c>
      <c r="F191" s="38" t="s">
        <v>845</v>
      </c>
      <c r="G191" s="38" t="s">
        <v>846</v>
      </c>
      <c r="H191" s="38" t="s">
        <v>65</v>
      </c>
      <c r="I191" s="39"/>
      <c r="J191" s="39"/>
      <c r="K191" s="40">
        <v>287539</v>
      </c>
      <c r="L191" s="41">
        <v>87505.81</v>
      </c>
      <c r="M191" s="40">
        <v>1105716</v>
      </c>
      <c r="N191" s="41">
        <v>818287.31</v>
      </c>
      <c r="O191" s="40">
        <v>870000</v>
      </c>
      <c r="P191" s="41">
        <v>531745.48</v>
      </c>
      <c r="Q191" s="44">
        <v>1072455</v>
      </c>
    </row>
    <row r="192" spans="1:18" ht="13.5" customHeight="1" thickBot="1">
      <c r="A192" s="36" t="s">
        <v>23</v>
      </c>
      <c r="B192" s="37">
        <v>13</v>
      </c>
      <c r="C192" s="108" t="s">
        <v>953</v>
      </c>
      <c r="D192" s="38" t="s">
        <v>71</v>
      </c>
      <c r="E192" s="38" t="s">
        <v>852</v>
      </c>
      <c r="F192" s="38" t="s">
        <v>707</v>
      </c>
      <c r="G192" s="38" t="s">
        <v>708</v>
      </c>
      <c r="H192" s="38" t="s">
        <v>65</v>
      </c>
      <c r="I192" s="39"/>
      <c r="J192" s="39"/>
      <c r="K192" s="40">
        <v>7500</v>
      </c>
      <c r="L192" s="41">
        <v>4733.8999999999996</v>
      </c>
      <c r="M192" s="40">
        <v>7500</v>
      </c>
      <c r="N192" s="41">
        <v>6981.1</v>
      </c>
      <c r="O192" s="40">
        <v>10000</v>
      </c>
      <c r="P192" s="41">
        <v>0</v>
      </c>
      <c r="Q192" s="44">
        <v>50000</v>
      </c>
    </row>
    <row r="193" spans="1:17" ht="13.5" customHeight="1" thickBot="1">
      <c r="A193" s="36" t="s">
        <v>23</v>
      </c>
      <c r="B193" s="37">
        <v>13</v>
      </c>
      <c r="C193" s="108" t="s">
        <v>953</v>
      </c>
      <c r="D193" s="38" t="s">
        <v>64</v>
      </c>
      <c r="E193" s="38" t="s">
        <v>855</v>
      </c>
      <c r="F193" s="38" t="s">
        <v>687</v>
      </c>
      <c r="G193" s="38" t="s">
        <v>688</v>
      </c>
      <c r="H193" s="38" t="s">
        <v>65</v>
      </c>
      <c r="I193" s="39"/>
      <c r="J193" s="39"/>
      <c r="K193" s="40">
        <v>150</v>
      </c>
      <c r="L193" s="41">
        <v>125.81</v>
      </c>
      <c r="M193" s="40">
        <v>150</v>
      </c>
      <c r="N193" s="41">
        <v>110.18</v>
      </c>
      <c r="O193" s="40">
        <v>150</v>
      </c>
      <c r="P193" s="41">
        <v>41.91</v>
      </c>
      <c r="Q193" s="44">
        <v>150</v>
      </c>
    </row>
    <row r="194" spans="1:17" ht="13.5" customHeight="1" thickBot="1">
      <c r="A194" s="36" t="s">
        <v>23</v>
      </c>
      <c r="B194" s="37">
        <v>13</v>
      </c>
      <c r="C194" s="108" t="s">
        <v>953</v>
      </c>
      <c r="D194" s="38" t="s">
        <v>64</v>
      </c>
      <c r="E194" s="38" t="s">
        <v>855</v>
      </c>
      <c r="F194" s="38" t="s">
        <v>689</v>
      </c>
      <c r="G194" s="38" t="s">
        <v>690</v>
      </c>
      <c r="H194" s="38" t="s">
        <v>65</v>
      </c>
      <c r="I194" s="39"/>
      <c r="J194" s="39"/>
      <c r="K194" s="40">
        <v>1389.96</v>
      </c>
      <c r="L194" s="41">
        <v>605.21</v>
      </c>
      <c r="M194" s="35"/>
      <c r="N194" s="23"/>
      <c r="O194" s="35"/>
      <c r="P194" s="23"/>
    </row>
    <row r="195" spans="1:17" ht="13.5" customHeight="1" thickBot="1">
      <c r="A195" s="36" t="s">
        <v>23</v>
      </c>
      <c r="B195" s="37">
        <v>13</v>
      </c>
      <c r="C195" s="108" t="s">
        <v>953</v>
      </c>
      <c r="D195" s="38" t="s">
        <v>64</v>
      </c>
      <c r="E195" s="38" t="s">
        <v>855</v>
      </c>
      <c r="F195" s="38" t="s">
        <v>691</v>
      </c>
      <c r="G195" s="38" t="s">
        <v>692</v>
      </c>
      <c r="H195" s="38" t="s">
        <v>65</v>
      </c>
      <c r="I195" s="39"/>
      <c r="J195" s="39"/>
      <c r="K195" s="40">
        <v>271679.46000000002</v>
      </c>
      <c r="L195" s="41">
        <v>301713.78999999998</v>
      </c>
      <c r="M195" s="40">
        <v>637090</v>
      </c>
      <c r="N195" s="41">
        <v>422398.33</v>
      </c>
      <c r="O195" s="40">
        <v>532061</v>
      </c>
      <c r="P195" s="41">
        <v>218952.8</v>
      </c>
      <c r="Q195" s="42">
        <v>395000</v>
      </c>
    </row>
    <row r="196" spans="1:17" ht="13.5" customHeight="1" thickBot="1">
      <c r="A196" s="36" t="s">
        <v>23</v>
      </c>
      <c r="B196" s="37">
        <v>13</v>
      </c>
      <c r="C196" s="108" t="s">
        <v>953</v>
      </c>
      <c r="D196" s="38" t="s">
        <v>64</v>
      </c>
      <c r="E196" s="38" t="s">
        <v>855</v>
      </c>
      <c r="F196" s="38" t="s">
        <v>694</v>
      </c>
      <c r="G196" s="38" t="s">
        <v>695</v>
      </c>
      <c r="H196" s="38" t="s">
        <v>65</v>
      </c>
      <c r="I196" s="39"/>
      <c r="J196" s="39"/>
      <c r="K196" s="40">
        <v>23100</v>
      </c>
      <c r="L196" s="41">
        <v>69838.81</v>
      </c>
      <c r="M196" s="40">
        <v>33600</v>
      </c>
      <c r="N196" s="41">
        <v>26117.1</v>
      </c>
      <c r="O196" s="40">
        <v>33600</v>
      </c>
      <c r="P196" s="41">
        <v>4746.72</v>
      </c>
      <c r="Q196" s="42">
        <v>33600</v>
      </c>
    </row>
    <row r="197" spans="1:17" ht="13.5" customHeight="1" thickBot="1">
      <c r="A197" s="36" t="s">
        <v>23</v>
      </c>
      <c r="B197" s="37">
        <v>13</v>
      </c>
      <c r="C197" s="108" t="s">
        <v>953</v>
      </c>
      <c r="D197" s="38" t="s">
        <v>64</v>
      </c>
      <c r="E197" s="38" t="s">
        <v>855</v>
      </c>
      <c r="F197" s="38" t="s">
        <v>700</v>
      </c>
      <c r="G197" s="38" t="s">
        <v>701</v>
      </c>
      <c r="H197" s="38" t="s">
        <v>65</v>
      </c>
      <c r="I197" s="39"/>
      <c r="J197" s="39"/>
      <c r="K197" s="40">
        <v>0</v>
      </c>
      <c r="L197" s="41">
        <v>671.75</v>
      </c>
      <c r="M197" s="35"/>
      <c r="N197" s="23"/>
      <c r="O197" s="35"/>
      <c r="P197" s="23"/>
    </row>
    <row r="198" spans="1:17" ht="13.5" customHeight="1" thickBot="1">
      <c r="A198" s="36" t="s">
        <v>23</v>
      </c>
      <c r="B198" s="37">
        <v>13</v>
      </c>
      <c r="C198" s="108" t="s">
        <v>953</v>
      </c>
      <c r="D198" s="38" t="s">
        <v>64</v>
      </c>
      <c r="E198" s="38" t="s">
        <v>855</v>
      </c>
      <c r="F198" s="38" t="s">
        <v>702</v>
      </c>
      <c r="G198" s="38" t="s">
        <v>703</v>
      </c>
      <c r="H198" s="38" t="s">
        <v>65</v>
      </c>
      <c r="I198" s="39"/>
      <c r="J198" s="39"/>
      <c r="K198" s="40">
        <v>28850</v>
      </c>
      <c r="L198" s="41">
        <v>28230</v>
      </c>
      <c r="M198" s="40">
        <v>29190</v>
      </c>
      <c r="N198" s="41">
        <v>29190</v>
      </c>
      <c r="O198" s="40">
        <v>29190</v>
      </c>
      <c r="P198" s="41">
        <v>32733</v>
      </c>
      <c r="Q198" s="44">
        <v>36277</v>
      </c>
    </row>
    <row r="199" spans="1:17" ht="13.5" customHeight="1" thickBot="1">
      <c r="A199" s="36" t="s">
        <v>23</v>
      </c>
      <c r="B199" s="37">
        <v>13</v>
      </c>
      <c r="C199" s="108" t="s">
        <v>953</v>
      </c>
      <c r="D199" s="38" t="s">
        <v>64</v>
      </c>
      <c r="E199" s="38" t="s">
        <v>855</v>
      </c>
      <c r="F199" s="38" t="s">
        <v>856</v>
      </c>
      <c r="G199" s="38" t="s">
        <v>857</v>
      </c>
      <c r="H199" s="38" t="s">
        <v>65</v>
      </c>
      <c r="I199" s="39"/>
      <c r="J199" s="39"/>
      <c r="K199" s="40">
        <v>8679</v>
      </c>
      <c r="L199" s="41">
        <v>8678.33</v>
      </c>
      <c r="M199" s="40">
        <v>9000</v>
      </c>
      <c r="N199" s="41">
        <v>8852</v>
      </c>
      <c r="O199" s="40">
        <v>9000</v>
      </c>
      <c r="P199" s="41">
        <v>9029</v>
      </c>
      <c r="Q199" s="44">
        <v>10010</v>
      </c>
    </row>
    <row r="200" spans="1:17" ht="13.5" customHeight="1" thickBot="1">
      <c r="A200" s="36" t="s">
        <v>23</v>
      </c>
      <c r="B200" s="37">
        <v>13</v>
      </c>
      <c r="C200" s="108" t="s">
        <v>953</v>
      </c>
      <c r="D200" s="38" t="s">
        <v>64</v>
      </c>
      <c r="E200" s="38" t="s">
        <v>855</v>
      </c>
      <c r="F200" s="38" t="s">
        <v>704</v>
      </c>
      <c r="G200" s="38" t="s">
        <v>705</v>
      </c>
      <c r="H200" s="38" t="s">
        <v>65</v>
      </c>
      <c r="I200" s="39"/>
      <c r="J200" s="39"/>
      <c r="K200" s="40">
        <v>100025</v>
      </c>
      <c r="L200" s="41">
        <v>78674.399999999994</v>
      </c>
      <c r="M200" s="40">
        <v>137525</v>
      </c>
      <c r="N200" s="41">
        <v>137153.44</v>
      </c>
      <c r="O200" s="40">
        <v>139000</v>
      </c>
      <c r="P200" s="41">
        <v>133892.22</v>
      </c>
      <c r="Q200" s="44">
        <v>191514</v>
      </c>
    </row>
    <row r="201" spans="1:17" ht="13.5" customHeight="1" thickBot="1">
      <c r="A201" s="36" t="s">
        <v>23</v>
      </c>
      <c r="B201" s="37">
        <v>13</v>
      </c>
      <c r="C201" s="108" t="s">
        <v>953</v>
      </c>
      <c r="D201" s="38" t="s">
        <v>64</v>
      </c>
      <c r="E201" s="38" t="s">
        <v>855</v>
      </c>
      <c r="F201" s="38" t="s">
        <v>845</v>
      </c>
      <c r="G201" s="38" t="s">
        <v>846</v>
      </c>
      <c r="H201" s="38" t="s">
        <v>65</v>
      </c>
      <c r="I201" s="39"/>
      <c r="J201" s="39"/>
      <c r="K201" s="40">
        <v>30000</v>
      </c>
      <c r="L201" s="41">
        <v>9006</v>
      </c>
      <c r="M201" s="40">
        <v>30000</v>
      </c>
      <c r="N201" s="41">
        <v>57598.95</v>
      </c>
      <c r="O201" s="40">
        <v>30000</v>
      </c>
      <c r="P201" s="41">
        <v>36354.120000000003</v>
      </c>
      <c r="Q201" s="44">
        <v>160000</v>
      </c>
    </row>
    <row r="202" spans="1:17" ht="13.5" customHeight="1" thickBot="1">
      <c r="A202" s="36" t="s">
        <v>23</v>
      </c>
      <c r="B202" s="37">
        <v>13</v>
      </c>
      <c r="C202" s="108" t="s">
        <v>953</v>
      </c>
      <c r="D202" s="38" t="s">
        <v>64</v>
      </c>
      <c r="E202" s="38" t="s">
        <v>855</v>
      </c>
      <c r="F202" s="38" t="s">
        <v>848</v>
      </c>
      <c r="G202" s="38" t="s">
        <v>849</v>
      </c>
      <c r="H202" s="38" t="s">
        <v>65</v>
      </c>
      <c r="I202" s="39"/>
      <c r="J202" s="39"/>
      <c r="K202" s="40">
        <v>4000</v>
      </c>
      <c r="L202" s="41">
        <v>1093</v>
      </c>
      <c r="M202" s="40">
        <v>4500</v>
      </c>
      <c r="N202" s="41">
        <v>-7949.77</v>
      </c>
      <c r="O202" s="40">
        <v>0</v>
      </c>
      <c r="P202" s="41">
        <v>7949.77</v>
      </c>
      <c r="Q202" s="44">
        <v>0</v>
      </c>
    </row>
    <row r="203" spans="1:17" ht="13.5" customHeight="1" thickBot="1">
      <c r="A203" s="36" t="s">
        <v>23</v>
      </c>
      <c r="B203" s="37">
        <v>13</v>
      </c>
      <c r="C203" s="108" t="s">
        <v>953</v>
      </c>
      <c r="D203" s="38" t="s">
        <v>64</v>
      </c>
      <c r="E203" s="38" t="s">
        <v>855</v>
      </c>
      <c r="F203" s="38" t="s">
        <v>858</v>
      </c>
      <c r="G203" s="38" t="s">
        <v>859</v>
      </c>
      <c r="H203" s="38" t="s">
        <v>65</v>
      </c>
      <c r="I203" s="39"/>
      <c r="J203" s="39"/>
      <c r="K203" s="40">
        <v>16907</v>
      </c>
      <c r="L203" s="41">
        <v>13450.09</v>
      </c>
      <c r="M203" s="40">
        <v>15516</v>
      </c>
      <c r="N203" s="41">
        <v>15736.47</v>
      </c>
      <c r="O203" s="40">
        <v>15000</v>
      </c>
      <c r="P203" s="41">
        <v>12228.44</v>
      </c>
      <c r="Q203" s="44">
        <v>17678</v>
      </c>
    </row>
    <row r="204" spans="1:17" ht="13.5" customHeight="1" thickBot="1">
      <c r="A204" s="36" t="s">
        <v>23</v>
      </c>
      <c r="B204" s="37">
        <v>13</v>
      </c>
      <c r="C204" s="108" t="s">
        <v>953</v>
      </c>
      <c r="D204" s="38" t="s">
        <v>64</v>
      </c>
      <c r="E204" s="38" t="s">
        <v>855</v>
      </c>
      <c r="F204" s="38" t="s">
        <v>737</v>
      </c>
      <c r="G204" s="38" t="s">
        <v>738</v>
      </c>
      <c r="H204" s="38" t="s">
        <v>65</v>
      </c>
      <c r="I204" s="39"/>
      <c r="J204" s="39"/>
      <c r="K204" s="40">
        <v>11718</v>
      </c>
      <c r="L204" s="41">
        <v>11717.71</v>
      </c>
      <c r="M204" s="40">
        <v>11718</v>
      </c>
      <c r="N204" s="41">
        <v>11717.64</v>
      </c>
      <c r="O204" s="40">
        <v>11718</v>
      </c>
      <c r="P204" s="41">
        <v>4882.3500000000004</v>
      </c>
      <c r="Q204" s="44">
        <v>11718</v>
      </c>
    </row>
    <row r="205" spans="1:17" ht="13.5" customHeight="1" thickBot="1">
      <c r="A205" s="36" t="s">
        <v>23</v>
      </c>
      <c r="B205" s="37">
        <v>13</v>
      </c>
      <c r="C205" s="108" t="s">
        <v>953</v>
      </c>
      <c r="D205" s="38" t="s">
        <v>64</v>
      </c>
      <c r="E205" s="38" t="s">
        <v>855</v>
      </c>
      <c r="F205" s="38" t="s">
        <v>739</v>
      </c>
      <c r="G205" s="38" t="s">
        <v>740</v>
      </c>
      <c r="H205" s="38" t="s">
        <v>65</v>
      </c>
      <c r="I205" s="39"/>
      <c r="J205" s="39"/>
      <c r="K205" s="40">
        <v>500</v>
      </c>
      <c r="L205" s="41">
        <v>0</v>
      </c>
      <c r="M205" s="40">
        <v>500</v>
      </c>
      <c r="N205" s="41">
        <v>0</v>
      </c>
      <c r="O205" s="40">
        <v>500</v>
      </c>
      <c r="P205" s="41">
        <v>0</v>
      </c>
      <c r="Q205" s="44">
        <v>500</v>
      </c>
    </row>
    <row r="206" spans="1:17" ht="13.5" customHeight="1" thickBot="1">
      <c r="A206" s="36" t="s">
        <v>23</v>
      </c>
      <c r="B206" s="37">
        <v>13</v>
      </c>
      <c r="C206" s="108" t="s">
        <v>953</v>
      </c>
      <c r="D206" s="38" t="s">
        <v>64</v>
      </c>
      <c r="E206" s="38" t="s">
        <v>855</v>
      </c>
      <c r="F206" s="38" t="s">
        <v>722</v>
      </c>
      <c r="G206" s="38" t="s">
        <v>723</v>
      </c>
      <c r="H206" s="38" t="s">
        <v>65</v>
      </c>
      <c r="I206" s="39"/>
      <c r="J206" s="39"/>
      <c r="K206" s="40">
        <v>10000</v>
      </c>
      <c r="L206" s="41">
        <v>3173.1</v>
      </c>
      <c r="M206" s="40">
        <v>5000</v>
      </c>
      <c r="N206" s="41">
        <v>0</v>
      </c>
      <c r="O206" s="40">
        <v>5000</v>
      </c>
      <c r="P206" s="41">
        <v>0</v>
      </c>
      <c r="Q206" s="44">
        <v>5000</v>
      </c>
    </row>
    <row r="207" spans="1:17" ht="13.5" customHeight="1" thickBot="1">
      <c r="A207" s="36" t="s">
        <v>23</v>
      </c>
      <c r="B207" s="37">
        <v>13</v>
      </c>
      <c r="C207" s="108" t="s">
        <v>953</v>
      </c>
      <c r="D207" s="38" t="s">
        <v>64</v>
      </c>
      <c r="E207" s="38" t="s">
        <v>855</v>
      </c>
      <c r="F207" s="38" t="s">
        <v>755</v>
      </c>
      <c r="G207" s="38" t="s">
        <v>756</v>
      </c>
      <c r="H207" s="38" t="s">
        <v>65</v>
      </c>
      <c r="I207" s="39"/>
      <c r="J207" s="39"/>
      <c r="K207" s="40">
        <v>500</v>
      </c>
      <c r="L207" s="41">
        <v>396</v>
      </c>
      <c r="M207" s="40">
        <v>500</v>
      </c>
      <c r="N207" s="41">
        <v>0</v>
      </c>
      <c r="O207" s="40">
        <v>500</v>
      </c>
      <c r="P207" s="41">
        <v>0</v>
      </c>
      <c r="Q207" s="44">
        <v>500</v>
      </c>
    </row>
    <row r="208" spans="1:17" ht="13.5" customHeight="1" thickBot="1">
      <c r="A208" s="36" t="s">
        <v>23</v>
      </c>
      <c r="B208" s="37">
        <v>13</v>
      </c>
      <c r="C208" s="108" t="s">
        <v>953</v>
      </c>
      <c r="D208" s="38" t="s">
        <v>64</v>
      </c>
      <c r="E208" s="38" t="s">
        <v>855</v>
      </c>
      <c r="F208" s="38" t="s">
        <v>707</v>
      </c>
      <c r="G208" s="38" t="s">
        <v>708</v>
      </c>
      <c r="H208" s="38" t="s">
        <v>65</v>
      </c>
      <c r="I208" s="39"/>
      <c r="J208" s="39"/>
      <c r="K208" s="35"/>
      <c r="L208" s="23"/>
      <c r="M208" s="40">
        <v>0</v>
      </c>
      <c r="N208" s="41">
        <v>15535.63</v>
      </c>
      <c r="O208" s="35"/>
      <c r="P208" s="23"/>
    </row>
    <row r="209" spans="1:17" ht="13.5" customHeight="1" thickBot="1">
      <c r="A209" s="36" t="s">
        <v>23</v>
      </c>
      <c r="B209" s="37">
        <v>13</v>
      </c>
      <c r="C209" s="108" t="s">
        <v>953</v>
      </c>
      <c r="D209" s="38" t="s">
        <v>64</v>
      </c>
      <c r="E209" s="38" t="s">
        <v>855</v>
      </c>
      <c r="F209" s="38" t="s">
        <v>724</v>
      </c>
      <c r="G209" s="38" t="s">
        <v>725</v>
      </c>
      <c r="H209" s="38" t="s">
        <v>65</v>
      </c>
      <c r="I209" s="39"/>
      <c r="J209" s="39"/>
      <c r="K209" s="40">
        <v>5571.86</v>
      </c>
      <c r="L209" s="41">
        <v>0</v>
      </c>
      <c r="M209" s="40">
        <v>16100</v>
      </c>
      <c r="N209" s="41">
        <v>0</v>
      </c>
      <c r="O209" s="35"/>
      <c r="P209" s="23"/>
    </row>
    <row r="210" spans="1:17" ht="13.5" customHeight="1" thickBot="1">
      <c r="A210" s="36" t="s">
        <v>23</v>
      </c>
      <c r="B210" s="37">
        <v>13</v>
      </c>
      <c r="C210" s="108" t="s">
        <v>953</v>
      </c>
      <c r="D210" s="38" t="s">
        <v>860</v>
      </c>
      <c r="E210" s="38" t="s">
        <v>861</v>
      </c>
      <c r="F210" s="38" t="s">
        <v>687</v>
      </c>
      <c r="G210" s="38" t="s">
        <v>688</v>
      </c>
      <c r="H210" s="38" t="s">
        <v>65</v>
      </c>
      <c r="I210" s="39"/>
      <c r="J210" s="39"/>
      <c r="K210" s="40">
        <v>1000</v>
      </c>
      <c r="L210" s="41">
        <v>93.52</v>
      </c>
      <c r="M210" s="40">
        <v>100</v>
      </c>
      <c r="N210" s="41">
        <v>15.44</v>
      </c>
      <c r="O210" s="40">
        <v>100</v>
      </c>
      <c r="P210" s="41">
        <v>0</v>
      </c>
      <c r="Q210" s="44">
        <v>150</v>
      </c>
    </row>
    <row r="211" spans="1:17" ht="13.5" customHeight="1" thickBot="1">
      <c r="A211" s="36" t="s">
        <v>23</v>
      </c>
      <c r="B211" s="37">
        <v>13</v>
      </c>
      <c r="C211" s="108" t="s">
        <v>953</v>
      </c>
      <c r="D211" s="38" t="s">
        <v>860</v>
      </c>
      <c r="E211" s="38" t="s">
        <v>861</v>
      </c>
      <c r="F211" s="38" t="s">
        <v>689</v>
      </c>
      <c r="G211" s="38" t="s">
        <v>690</v>
      </c>
      <c r="H211" s="38" t="s">
        <v>65</v>
      </c>
      <c r="I211" s="39"/>
      <c r="J211" s="39"/>
      <c r="K211" s="40">
        <v>10200</v>
      </c>
      <c r="L211" s="41">
        <v>37913.83</v>
      </c>
      <c r="M211" s="40">
        <v>13650</v>
      </c>
      <c r="N211" s="41">
        <v>13705.32</v>
      </c>
      <c r="O211" s="40">
        <v>11722</v>
      </c>
      <c r="P211" s="41">
        <v>9523.07</v>
      </c>
      <c r="Q211" s="44">
        <v>12000</v>
      </c>
    </row>
    <row r="212" spans="1:17" ht="13.5" customHeight="1" thickBot="1">
      <c r="A212" s="36" t="s">
        <v>23</v>
      </c>
      <c r="B212" s="37">
        <v>13</v>
      </c>
      <c r="C212" s="108" t="s">
        <v>953</v>
      </c>
      <c r="D212" s="38" t="s">
        <v>860</v>
      </c>
      <c r="E212" s="38" t="s">
        <v>861</v>
      </c>
      <c r="F212" s="38" t="s">
        <v>691</v>
      </c>
      <c r="G212" s="38" t="s">
        <v>692</v>
      </c>
      <c r="H212" s="38" t="s">
        <v>65</v>
      </c>
      <c r="I212" s="39"/>
      <c r="J212" s="39"/>
      <c r="K212" s="40">
        <v>15500</v>
      </c>
      <c r="L212" s="41">
        <v>9600</v>
      </c>
      <c r="M212" s="40">
        <v>20000</v>
      </c>
      <c r="N212" s="41">
        <v>10000</v>
      </c>
      <c r="O212" s="40">
        <v>30000</v>
      </c>
      <c r="P212" s="41">
        <v>0</v>
      </c>
      <c r="Q212" s="44">
        <v>220000</v>
      </c>
    </row>
    <row r="213" spans="1:17" ht="13.5" customHeight="1" thickBot="1">
      <c r="A213" s="36" t="s">
        <v>23</v>
      </c>
      <c r="B213" s="37">
        <v>13</v>
      </c>
      <c r="C213" s="108" t="s">
        <v>953</v>
      </c>
      <c r="D213" s="38" t="s">
        <v>860</v>
      </c>
      <c r="E213" s="38" t="s">
        <v>861</v>
      </c>
      <c r="F213" s="38" t="s">
        <v>694</v>
      </c>
      <c r="G213" s="38" t="s">
        <v>695</v>
      </c>
      <c r="H213" s="38" t="s">
        <v>65</v>
      </c>
      <c r="I213" s="39"/>
      <c r="J213" s="39"/>
      <c r="K213" s="40">
        <v>2700</v>
      </c>
      <c r="L213" s="41">
        <v>0</v>
      </c>
      <c r="M213" s="35"/>
      <c r="N213" s="23"/>
      <c r="O213" s="35"/>
      <c r="P213" s="23"/>
    </row>
    <row r="214" spans="1:17" ht="13.5" customHeight="1" thickBot="1">
      <c r="A214" s="36" t="s">
        <v>23</v>
      </c>
      <c r="B214" s="37">
        <v>13</v>
      </c>
      <c r="C214" s="108" t="s">
        <v>953</v>
      </c>
      <c r="D214" s="38" t="s">
        <v>860</v>
      </c>
      <c r="E214" s="38" t="s">
        <v>861</v>
      </c>
      <c r="F214" s="38" t="s">
        <v>702</v>
      </c>
      <c r="G214" s="38" t="s">
        <v>703</v>
      </c>
      <c r="H214" s="38" t="s">
        <v>65</v>
      </c>
      <c r="I214" s="39"/>
      <c r="J214" s="39"/>
      <c r="K214" s="40">
        <v>1250</v>
      </c>
      <c r="L214" s="41">
        <v>1138.1300000000001</v>
      </c>
      <c r="M214" s="40">
        <v>1400</v>
      </c>
      <c r="N214" s="41">
        <v>1230.92</v>
      </c>
      <c r="O214" s="40">
        <v>1400</v>
      </c>
      <c r="P214" s="41">
        <v>326.17</v>
      </c>
      <c r="Q214" s="44">
        <v>1610</v>
      </c>
    </row>
    <row r="215" spans="1:17" ht="13.5" customHeight="1" thickBot="1">
      <c r="A215" s="36" t="s">
        <v>23</v>
      </c>
      <c r="B215" s="37">
        <v>13</v>
      </c>
      <c r="C215" s="108" t="s">
        <v>953</v>
      </c>
      <c r="D215" s="38" t="s">
        <v>860</v>
      </c>
      <c r="E215" s="38" t="s">
        <v>861</v>
      </c>
      <c r="F215" s="38" t="s">
        <v>862</v>
      </c>
      <c r="G215" s="38" t="s">
        <v>863</v>
      </c>
      <c r="H215" s="38" t="s">
        <v>65</v>
      </c>
      <c r="I215" s="39"/>
      <c r="J215" s="39"/>
      <c r="K215" s="40">
        <v>12399</v>
      </c>
      <c r="L215" s="41">
        <v>11747.29</v>
      </c>
      <c r="M215" s="40">
        <v>14899</v>
      </c>
      <c r="N215" s="41">
        <v>13317.89</v>
      </c>
      <c r="O215" s="40">
        <v>15000</v>
      </c>
      <c r="P215" s="41">
        <v>5894.41</v>
      </c>
      <c r="Q215" s="44">
        <v>17000</v>
      </c>
    </row>
    <row r="216" spans="1:17" ht="13.5" customHeight="1" thickBot="1">
      <c r="A216" s="36" t="s">
        <v>23</v>
      </c>
      <c r="B216" s="37">
        <v>13</v>
      </c>
      <c r="C216" s="108" t="s">
        <v>953</v>
      </c>
      <c r="D216" s="38" t="s">
        <v>860</v>
      </c>
      <c r="E216" s="38" t="s">
        <v>861</v>
      </c>
      <c r="F216" s="38" t="s">
        <v>864</v>
      </c>
      <c r="G216" s="38" t="s">
        <v>865</v>
      </c>
      <c r="H216" s="38" t="s">
        <v>65</v>
      </c>
      <c r="I216" s="39"/>
      <c r="J216" s="39"/>
      <c r="K216" s="40">
        <v>132874</v>
      </c>
      <c r="L216" s="41">
        <v>93399.58</v>
      </c>
      <c r="M216" s="40">
        <v>122820</v>
      </c>
      <c r="N216" s="41">
        <v>107961.29</v>
      </c>
      <c r="O216" s="40">
        <v>122628</v>
      </c>
      <c r="P216" s="41">
        <v>44033.94</v>
      </c>
      <c r="Q216" s="44">
        <v>177870</v>
      </c>
    </row>
    <row r="217" spans="1:17" ht="13.5" customHeight="1" thickBot="1">
      <c r="A217" s="36" t="s">
        <v>23</v>
      </c>
      <c r="B217" s="37">
        <v>13</v>
      </c>
      <c r="C217" s="108" t="s">
        <v>953</v>
      </c>
      <c r="D217" s="38" t="s">
        <v>860</v>
      </c>
      <c r="E217" s="38" t="s">
        <v>861</v>
      </c>
      <c r="F217" s="38" t="s">
        <v>704</v>
      </c>
      <c r="G217" s="38" t="s">
        <v>705</v>
      </c>
      <c r="H217" s="38" t="s">
        <v>65</v>
      </c>
      <c r="I217" s="39"/>
      <c r="J217" s="39"/>
      <c r="K217" s="40">
        <v>328414</v>
      </c>
      <c r="L217" s="41">
        <v>154673.82999999999</v>
      </c>
      <c r="M217" s="40">
        <v>570690</v>
      </c>
      <c r="N217" s="41">
        <v>474171.66</v>
      </c>
      <c r="O217" s="40">
        <v>628066</v>
      </c>
      <c r="P217" s="41">
        <v>323465.78000000003</v>
      </c>
      <c r="Q217" s="44">
        <v>571986</v>
      </c>
    </row>
    <row r="218" spans="1:17" ht="13.5" customHeight="1" thickBot="1">
      <c r="A218" s="36" t="s">
        <v>23</v>
      </c>
      <c r="B218" s="37">
        <v>13</v>
      </c>
      <c r="C218" s="108" t="s">
        <v>953</v>
      </c>
      <c r="D218" s="38" t="s">
        <v>860</v>
      </c>
      <c r="E218" s="38" t="s">
        <v>861</v>
      </c>
      <c r="F218" s="38" t="s">
        <v>845</v>
      </c>
      <c r="G218" s="38" t="s">
        <v>846</v>
      </c>
      <c r="H218" s="38" t="s">
        <v>65</v>
      </c>
      <c r="I218" s="39"/>
      <c r="J218" s="39"/>
      <c r="K218" s="40">
        <v>0</v>
      </c>
      <c r="L218" s="41">
        <v>2299.89</v>
      </c>
      <c r="M218" s="35"/>
      <c r="N218" s="23"/>
      <c r="O218" s="35"/>
      <c r="P218" s="23"/>
    </row>
    <row r="219" spans="1:17" ht="13.5" customHeight="1" thickBot="1">
      <c r="A219" s="36" t="s">
        <v>23</v>
      </c>
      <c r="B219" s="37">
        <v>13</v>
      </c>
      <c r="C219" s="108" t="s">
        <v>953</v>
      </c>
      <c r="D219" s="38" t="s">
        <v>860</v>
      </c>
      <c r="E219" s="38" t="s">
        <v>861</v>
      </c>
      <c r="F219" s="38" t="s">
        <v>848</v>
      </c>
      <c r="G219" s="38" t="s">
        <v>849</v>
      </c>
      <c r="H219" s="38" t="s">
        <v>65</v>
      </c>
      <c r="I219" s="39"/>
      <c r="J219" s="39"/>
      <c r="K219" s="40">
        <v>168256</v>
      </c>
      <c r="L219" s="41">
        <v>113525.29</v>
      </c>
      <c r="M219" s="40">
        <v>237755</v>
      </c>
      <c r="N219" s="41">
        <v>171546.79</v>
      </c>
      <c r="O219" s="40">
        <v>235000</v>
      </c>
      <c r="P219" s="41">
        <v>198082.68</v>
      </c>
      <c r="Q219" s="44">
        <v>308698</v>
      </c>
    </row>
    <row r="220" spans="1:17" ht="13.5" customHeight="1" thickBot="1">
      <c r="A220" s="36" t="s">
        <v>23</v>
      </c>
      <c r="B220" s="37">
        <v>13</v>
      </c>
      <c r="C220" s="108" t="s">
        <v>953</v>
      </c>
      <c r="D220" s="38" t="s">
        <v>860</v>
      </c>
      <c r="E220" s="38" t="s">
        <v>861</v>
      </c>
      <c r="F220" s="38" t="s">
        <v>858</v>
      </c>
      <c r="G220" s="38" t="s">
        <v>859</v>
      </c>
      <c r="H220" s="38" t="s">
        <v>65</v>
      </c>
      <c r="I220" s="39"/>
      <c r="J220" s="39"/>
      <c r="K220" s="35"/>
      <c r="L220" s="23"/>
      <c r="M220" s="35"/>
      <c r="N220" s="23"/>
      <c r="O220" s="40">
        <v>278</v>
      </c>
      <c r="P220" s="41">
        <v>19.61</v>
      </c>
      <c r="Q220" s="44">
        <v>0</v>
      </c>
    </row>
    <row r="221" spans="1:17" ht="13.5" customHeight="1" thickBot="1">
      <c r="A221" s="36" t="s">
        <v>23</v>
      </c>
      <c r="B221" s="37">
        <v>13</v>
      </c>
      <c r="C221" s="108" t="s">
        <v>953</v>
      </c>
      <c r="D221" s="38" t="s">
        <v>860</v>
      </c>
      <c r="E221" s="38" t="s">
        <v>861</v>
      </c>
      <c r="F221" s="38" t="s">
        <v>796</v>
      </c>
      <c r="G221" s="38" t="s">
        <v>797</v>
      </c>
      <c r="H221" s="38" t="s">
        <v>65</v>
      </c>
      <c r="I221" s="39"/>
      <c r="J221" s="39"/>
      <c r="K221" s="35"/>
      <c r="L221" s="23"/>
      <c r="M221" s="35"/>
      <c r="N221" s="23"/>
      <c r="O221" s="40">
        <v>0</v>
      </c>
      <c r="P221" s="41">
        <v>1156.3599999999999</v>
      </c>
      <c r="Q221" s="44">
        <v>0</v>
      </c>
    </row>
    <row r="222" spans="1:17" ht="13.5" customHeight="1" thickBot="1">
      <c r="A222" s="36" t="s">
        <v>23</v>
      </c>
      <c r="B222" s="37">
        <v>13</v>
      </c>
      <c r="C222" s="108" t="s">
        <v>953</v>
      </c>
      <c r="D222" s="38" t="s">
        <v>860</v>
      </c>
      <c r="E222" s="38" t="s">
        <v>861</v>
      </c>
      <c r="F222" s="38" t="s">
        <v>745</v>
      </c>
      <c r="G222" s="38" t="s">
        <v>746</v>
      </c>
      <c r="H222" s="38" t="s">
        <v>65</v>
      </c>
      <c r="I222" s="39"/>
      <c r="J222" s="39"/>
      <c r="K222" s="40">
        <v>0</v>
      </c>
      <c r="L222" s="41">
        <v>263.27999999999997</v>
      </c>
      <c r="M222" s="35"/>
      <c r="N222" s="23"/>
      <c r="O222" s="35"/>
      <c r="P222" s="23"/>
      <c r="Q222" s="44">
        <v>0</v>
      </c>
    </row>
    <row r="223" spans="1:17" ht="13.5" customHeight="1" thickBot="1">
      <c r="A223" s="36" t="s">
        <v>23</v>
      </c>
      <c r="B223" s="37">
        <v>13</v>
      </c>
      <c r="C223" s="108" t="s">
        <v>953</v>
      </c>
      <c r="D223" s="38" t="s">
        <v>860</v>
      </c>
      <c r="E223" s="38" t="s">
        <v>861</v>
      </c>
      <c r="F223" s="38" t="s">
        <v>866</v>
      </c>
      <c r="G223" s="38" t="s">
        <v>867</v>
      </c>
      <c r="H223" s="38" t="s">
        <v>65</v>
      </c>
      <c r="I223" s="39"/>
      <c r="J223" s="39"/>
      <c r="K223" s="40">
        <v>0</v>
      </c>
      <c r="L223" s="41">
        <v>0</v>
      </c>
      <c r="M223" s="40">
        <v>168854</v>
      </c>
      <c r="N223" s="41">
        <v>139900.65</v>
      </c>
      <c r="O223" s="40">
        <v>64667</v>
      </c>
      <c r="P223" s="41">
        <v>28953.67</v>
      </c>
      <c r="Q223" s="44">
        <v>0</v>
      </c>
    </row>
    <row r="224" spans="1:17" ht="13.5" customHeight="1" thickBot="1">
      <c r="A224" s="36" t="s">
        <v>23</v>
      </c>
      <c r="B224" s="37">
        <v>13</v>
      </c>
      <c r="C224" s="108" t="s">
        <v>953</v>
      </c>
      <c r="D224" s="38" t="s">
        <v>860</v>
      </c>
      <c r="E224" s="38" t="s">
        <v>861</v>
      </c>
      <c r="F224" s="38" t="s">
        <v>707</v>
      </c>
      <c r="G224" s="38" t="s">
        <v>708</v>
      </c>
      <c r="H224" s="38" t="s">
        <v>65</v>
      </c>
      <c r="I224" s="39"/>
      <c r="J224" s="39"/>
      <c r="K224" s="40">
        <v>77400</v>
      </c>
      <c r="L224" s="41">
        <v>77381.240000000005</v>
      </c>
      <c r="M224" s="40">
        <v>75600</v>
      </c>
      <c r="N224" s="41">
        <v>138658.67000000001</v>
      </c>
      <c r="O224" s="40">
        <v>61000</v>
      </c>
      <c r="P224" s="41">
        <v>18957.419999999998</v>
      </c>
      <c r="Q224" s="44">
        <v>51900</v>
      </c>
    </row>
    <row r="225" spans="1:18" ht="13.5" customHeight="1" thickBot="1">
      <c r="A225" s="36" t="s">
        <v>23</v>
      </c>
      <c r="B225" s="37">
        <v>13</v>
      </c>
      <c r="C225" s="108" t="s">
        <v>953</v>
      </c>
      <c r="D225" s="38" t="s">
        <v>860</v>
      </c>
      <c r="E225" s="38" t="s">
        <v>861</v>
      </c>
      <c r="F225" s="38" t="s">
        <v>724</v>
      </c>
      <c r="G225" s="38" t="s">
        <v>725</v>
      </c>
      <c r="H225" s="38" t="s">
        <v>65</v>
      </c>
      <c r="I225" s="39"/>
      <c r="J225" s="39"/>
      <c r="K225" s="40">
        <v>122500</v>
      </c>
      <c r="L225" s="41">
        <v>87109.06</v>
      </c>
      <c r="M225" s="40">
        <v>334160</v>
      </c>
      <c r="N225" s="41">
        <v>185581.34</v>
      </c>
      <c r="O225" s="40">
        <v>350000</v>
      </c>
      <c r="P225" s="41">
        <v>82501.2</v>
      </c>
      <c r="Q225" s="262">
        <v>683500</v>
      </c>
      <c r="R225" t="s">
        <v>914</v>
      </c>
    </row>
    <row r="226" spans="1:18" ht="13.5" thickBot="1">
      <c r="A226" s="36" t="s">
        <v>23</v>
      </c>
      <c r="B226" s="37">
        <v>11</v>
      </c>
      <c r="C226" s="108" t="s">
        <v>951</v>
      </c>
      <c r="D226" s="38" t="s">
        <v>868</v>
      </c>
      <c r="E226" s="38" t="s">
        <v>869</v>
      </c>
      <c r="F226" s="38" t="s">
        <v>870</v>
      </c>
      <c r="G226" s="38" t="s">
        <v>871</v>
      </c>
      <c r="H226" s="38" t="s">
        <v>59</v>
      </c>
      <c r="I226" s="39"/>
      <c r="J226" s="46"/>
      <c r="K226" s="35"/>
      <c r="L226" s="23"/>
      <c r="M226" s="35"/>
      <c r="N226" s="23"/>
      <c r="O226" s="40">
        <v>0</v>
      </c>
      <c r="P226" s="41">
        <v>6300</v>
      </c>
    </row>
    <row r="227" spans="1:18" ht="13.5" thickBot="1">
      <c r="A227" s="36" t="s">
        <v>23</v>
      </c>
      <c r="B227" s="37">
        <v>11</v>
      </c>
      <c r="C227" s="108" t="s">
        <v>951</v>
      </c>
      <c r="D227" s="38" t="s">
        <v>868</v>
      </c>
      <c r="E227" s="38" t="s">
        <v>869</v>
      </c>
      <c r="F227" s="38" t="s">
        <v>687</v>
      </c>
      <c r="G227" s="38" t="s">
        <v>688</v>
      </c>
      <c r="H227" s="38" t="s">
        <v>59</v>
      </c>
      <c r="I227" s="39"/>
      <c r="J227" s="46"/>
      <c r="K227" s="40">
        <v>1000</v>
      </c>
      <c r="L227" s="41">
        <v>0</v>
      </c>
      <c r="M227" s="40">
        <v>1000</v>
      </c>
      <c r="N227" s="41">
        <v>0</v>
      </c>
      <c r="O227" s="40">
        <v>1000</v>
      </c>
      <c r="P227" s="41">
        <v>0</v>
      </c>
      <c r="Q227" s="48">
        <v>1000</v>
      </c>
    </row>
    <row r="228" spans="1:18" ht="13.5" thickBot="1">
      <c r="A228" s="36" t="s">
        <v>23</v>
      </c>
      <c r="B228" s="37">
        <v>11</v>
      </c>
      <c r="C228" s="108" t="s">
        <v>951</v>
      </c>
      <c r="D228" s="38" t="s">
        <v>868</v>
      </c>
      <c r="E228" s="38" t="s">
        <v>869</v>
      </c>
      <c r="F228" s="38" t="s">
        <v>716</v>
      </c>
      <c r="G228" s="38" t="s">
        <v>717</v>
      </c>
      <c r="H228" s="38" t="s">
        <v>59</v>
      </c>
      <c r="I228" s="39"/>
      <c r="J228" s="46"/>
      <c r="K228" s="40">
        <v>2000</v>
      </c>
      <c r="L228" s="41">
        <v>136.21</v>
      </c>
      <c r="M228" s="40">
        <v>2000</v>
      </c>
      <c r="N228" s="41">
        <v>0</v>
      </c>
      <c r="O228" s="40">
        <v>2000</v>
      </c>
      <c r="P228" s="41">
        <v>0</v>
      </c>
      <c r="Q228" s="48">
        <v>2000</v>
      </c>
    </row>
    <row r="229" spans="1:18" ht="13.5" thickBot="1">
      <c r="A229" s="36" t="s">
        <v>23</v>
      </c>
      <c r="B229" s="37">
        <v>11</v>
      </c>
      <c r="C229" s="108" t="s">
        <v>951</v>
      </c>
      <c r="D229" s="38" t="s">
        <v>868</v>
      </c>
      <c r="E229" s="38" t="s">
        <v>869</v>
      </c>
      <c r="F229" s="38" t="s">
        <v>689</v>
      </c>
      <c r="G229" s="38" t="s">
        <v>690</v>
      </c>
      <c r="H229" s="38" t="s">
        <v>59</v>
      </c>
      <c r="I229" s="39"/>
      <c r="J229" s="46"/>
      <c r="K229" s="40">
        <v>800</v>
      </c>
      <c r="L229" s="41">
        <v>1019.06</v>
      </c>
      <c r="M229" s="40">
        <v>800</v>
      </c>
      <c r="N229" s="41">
        <v>3479</v>
      </c>
      <c r="O229" s="40">
        <v>500</v>
      </c>
      <c r="P229" s="41">
        <v>156.37</v>
      </c>
      <c r="Q229" s="48">
        <v>500</v>
      </c>
    </row>
    <row r="230" spans="1:18" ht="13.5" thickBot="1">
      <c r="A230" s="36" t="s">
        <v>23</v>
      </c>
      <c r="B230" s="37">
        <v>11</v>
      </c>
      <c r="C230" s="108" t="s">
        <v>951</v>
      </c>
      <c r="D230" s="38" t="s">
        <v>868</v>
      </c>
      <c r="E230" s="38" t="s">
        <v>869</v>
      </c>
      <c r="F230" s="38" t="s">
        <v>691</v>
      </c>
      <c r="G230" s="38" t="s">
        <v>692</v>
      </c>
      <c r="H230" s="38" t="s">
        <v>59</v>
      </c>
      <c r="I230" s="39"/>
      <c r="J230" s="46"/>
      <c r="K230" s="40">
        <v>15000</v>
      </c>
      <c r="L230" s="41">
        <v>5285</v>
      </c>
      <c r="M230" s="40">
        <v>15000</v>
      </c>
      <c r="N230" s="41">
        <v>6245.25</v>
      </c>
      <c r="O230" s="40">
        <v>12000</v>
      </c>
      <c r="P230" s="41">
        <v>5943</v>
      </c>
      <c r="Q230" s="49">
        <v>6000</v>
      </c>
    </row>
    <row r="231" spans="1:18" ht="13.5" thickBot="1">
      <c r="A231" s="36" t="s">
        <v>23</v>
      </c>
      <c r="B231" s="37">
        <v>11</v>
      </c>
      <c r="C231" s="108" t="s">
        <v>951</v>
      </c>
      <c r="D231" s="38" t="s">
        <v>868</v>
      </c>
      <c r="E231" s="38" t="s">
        <v>869</v>
      </c>
      <c r="F231" s="38" t="s">
        <v>872</v>
      </c>
      <c r="G231" s="38" t="s">
        <v>873</v>
      </c>
      <c r="H231" s="38" t="s">
        <v>59</v>
      </c>
      <c r="I231" s="39"/>
      <c r="J231" s="46"/>
      <c r="K231" s="40">
        <v>0</v>
      </c>
      <c r="L231" s="41">
        <v>72</v>
      </c>
      <c r="M231" s="35"/>
      <c r="N231" s="23"/>
      <c r="O231" s="35"/>
      <c r="P231" s="23"/>
      <c r="Q231" s="50"/>
    </row>
    <row r="232" spans="1:18" ht="13.5" thickBot="1">
      <c r="A232" s="36" t="s">
        <v>23</v>
      </c>
      <c r="B232" s="37">
        <v>11</v>
      </c>
      <c r="C232" s="108" t="s">
        <v>951</v>
      </c>
      <c r="D232" s="38" t="s">
        <v>868</v>
      </c>
      <c r="E232" s="38" t="s">
        <v>869</v>
      </c>
      <c r="F232" s="38" t="s">
        <v>694</v>
      </c>
      <c r="G232" s="38" t="s">
        <v>695</v>
      </c>
      <c r="H232" s="38" t="s">
        <v>59</v>
      </c>
      <c r="I232" s="39"/>
      <c r="J232" s="46"/>
      <c r="K232" s="40">
        <v>33207.35</v>
      </c>
      <c r="L232" s="41">
        <v>16187.1</v>
      </c>
      <c r="M232" s="40">
        <v>20000</v>
      </c>
      <c r="N232" s="41">
        <v>28757.34</v>
      </c>
      <c r="O232" s="40">
        <v>30000</v>
      </c>
      <c r="P232" s="41">
        <v>0</v>
      </c>
      <c r="Q232" s="49">
        <v>20000</v>
      </c>
    </row>
    <row r="233" spans="1:18" ht="13.5" thickBot="1">
      <c r="A233" s="36" t="s">
        <v>23</v>
      </c>
      <c r="B233" s="37">
        <v>11</v>
      </c>
      <c r="C233" s="108" t="s">
        <v>951</v>
      </c>
      <c r="D233" s="38" t="s">
        <v>868</v>
      </c>
      <c r="E233" s="38" t="s">
        <v>869</v>
      </c>
      <c r="F233" s="38" t="s">
        <v>694</v>
      </c>
      <c r="G233" s="38" t="s">
        <v>695</v>
      </c>
      <c r="H233" s="38" t="s">
        <v>59</v>
      </c>
      <c r="I233" s="38" t="s">
        <v>53</v>
      </c>
      <c r="J233" s="45"/>
      <c r="K233" s="35"/>
      <c r="L233" s="23"/>
      <c r="M233" s="40">
        <v>0</v>
      </c>
      <c r="N233" s="41">
        <v>47.82</v>
      </c>
      <c r="O233" s="35"/>
      <c r="P233" s="23"/>
      <c r="Q233" s="50"/>
    </row>
    <row r="234" spans="1:18" ht="13.5" thickBot="1">
      <c r="A234" s="36" t="s">
        <v>23</v>
      </c>
      <c r="B234" s="37">
        <v>11</v>
      </c>
      <c r="C234" s="108" t="s">
        <v>951</v>
      </c>
      <c r="D234" s="38" t="s">
        <v>868</v>
      </c>
      <c r="E234" s="38" t="s">
        <v>869</v>
      </c>
      <c r="F234" s="38" t="s">
        <v>700</v>
      </c>
      <c r="G234" s="38" t="s">
        <v>701</v>
      </c>
      <c r="H234" s="38" t="s">
        <v>59</v>
      </c>
      <c r="I234" s="39"/>
      <c r="J234" s="46"/>
      <c r="K234" s="40">
        <v>3000</v>
      </c>
      <c r="L234" s="41">
        <v>1926.89</v>
      </c>
      <c r="M234" s="40">
        <v>3000</v>
      </c>
      <c r="N234" s="41">
        <v>2759.49</v>
      </c>
      <c r="O234" s="40">
        <v>3000</v>
      </c>
      <c r="P234" s="41">
        <v>651.6</v>
      </c>
      <c r="Q234" s="49">
        <v>3000</v>
      </c>
    </row>
    <row r="235" spans="1:18" ht="13.5" thickBot="1">
      <c r="A235" s="36" t="s">
        <v>23</v>
      </c>
      <c r="B235" s="37">
        <v>11</v>
      </c>
      <c r="C235" s="108" t="s">
        <v>951</v>
      </c>
      <c r="D235" s="38" t="s">
        <v>868</v>
      </c>
      <c r="E235" s="38" t="s">
        <v>869</v>
      </c>
      <c r="F235" s="38" t="s">
        <v>743</v>
      </c>
      <c r="G235" s="38" t="s">
        <v>744</v>
      </c>
      <c r="H235" s="38" t="s">
        <v>59</v>
      </c>
      <c r="I235" s="39"/>
      <c r="J235" s="46"/>
      <c r="K235" s="40">
        <v>0</v>
      </c>
      <c r="L235" s="41">
        <v>500</v>
      </c>
      <c r="M235" s="40">
        <v>0</v>
      </c>
      <c r="N235" s="41">
        <v>1450</v>
      </c>
      <c r="O235" s="35"/>
      <c r="P235" s="23"/>
    </row>
    <row r="236" spans="1:18" ht="13.5" thickBot="1">
      <c r="A236" s="36" t="s">
        <v>23</v>
      </c>
      <c r="B236" s="37">
        <v>11</v>
      </c>
      <c r="C236" s="108" t="s">
        <v>951</v>
      </c>
      <c r="D236" s="38" t="s">
        <v>868</v>
      </c>
      <c r="E236" s="38" t="s">
        <v>869</v>
      </c>
      <c r="F236" s="38" t="s">
        <v>874</v>
      </c>
      <c r="G236" s="38" t="s">
        <v>875</v>
      </c>
      <c r="H236" s="38" t="s">
        <v>59</v>
      </c>
      <c r="I236" s="39"/>
      <c r="J236" s="46"/>
      <c r="K236" s="40">
        <v>0</v>
      </c>
      <c r="L236" s="41">
        <v>202.71</v>
      </c>
      <c r="M236" s="35"/>
      <c r="N236" s="23"/>
      <c r="O236" s="35"/>
      <c r="P236" s="23"/>
    </row>
    <row r="237" spans="1:18" s="251" customFormat="1" ht="13.5" thickBot="1">
      <c r="A237" s="255" t="s">
        <v>23</v>
      </c>
      <c r="B237" s="256">
        <v>11</v>
      </c>
      <c r="C237" s="257" t="s">
        <v>951</v>
      </c>
      <c r="D237" s="258" t="s">
        <v>876</v>
      </c>
      <c r="E237" s="258" t="s">
        <v>877</v>
      </c>
      <c r="F237" s="258" t="s">
        <v>878</v>
      </c>
      <c r="G237" s="258" t="s">
        <v>879</v>
      </c>
      <c r="H237" s="258" t="s">
        <v>880</v>
      </c>
      <c r="I237" s="259"/>
      <c r="J237" s="259"/>
      <c r="K237" s="260">
        <v>468281</v>
      </c>
      <c r="L237" s="261">
        <v>367867.5</v>
      </c>
      <c r="M237" s="260">
        <v>468281</v>
      </c>
      <c r="N237" s="261">
        <v>401310</v>
      </c>
      <c r="O237" s="260">
        <v>418031</v>
      </c>
      <c r="P237" s="261">
        <v>33442.5</v>
      </c>
      <c r="Q237" s="265">
        <v>383000</v>
      </c>
    </row>
    <row r="238" spans="1:18" ht="13.5" thickBot="1">
      <c r="A238" s="36" t="s">
        <v>23</v>
      </c>
      <c r="B238" s="37">
        <v>10</v>
      </c>
      <c r="C238" s="108" t="s">
        <v>949</v>
      </c>
      <c r="D238" s="38" t="s">
        <v>555</v>
      </c>
      <c r="E238" s="38" t="s">
        <v>881</v>
      </c>
      <c r="F238" s="38" t="s">
        <v>775</v>
      </c>
      <c r="G238" s="38" t="s">
        <v>776</v>
      </c>
      <c r="H238" s="38" t="s">
        <v>561</v>
      </c>
      <c r="I238" s="39"/>
      <c r="J238" s="39"/>
      <c r="K238" s="35"/>
      <c r="L238" s="23"/>
      <c r="M238" s="40">
        <v>0</v>
      </c>
      <c r="N238" s="41">
        <v>572.79</v>
      </c>
      <c r="O238" s="35"/>
      <c r="P238" s="23"/>
      <c r="R238" s="52"/>
    </row>
    <row r="239" spans="1:18" ht="13.5" thickBot="1">
      <c r="A239" s="36" t="s">
        <v>23</v>
      </c>
      <c r="B239" s="37">
        <v>10</v>
      </c>
      <c r="C239" s="108" t="s">
        <v>949</v>
      </c>
      <c r="D239" s="38" t="s">
        <v>555</v>
      </c>
      <c r="E239" s="38" t="s">
        <v>881</v>
      </c>
      <c r="F239" s="38" t="s">
        <v>775</v>
      </c>
      <c r="G239" s="38" t="s">
        <v>776</v>
      </c>
      <c r="H239" s="38" t="s">
        <v>561</v>
      </c>
      <c r="I239" s="38" t="s">
        <v>506</v>
      </c>
      <c r="J239" s="39"/>
      <c r="K239" s="40">
        <v>2000</v>
      </c>
      <c r="L239" s="41">
        <v>0</v>
      </c>
      <c r="M239" s="40">
        <v>2000</v>
      </c>
      <c r="N239" s="41">
        <v>0</v>
      </c>
      <c r="O239" s="35"/>
      <c r="P239" s="23"/>
      <c r="R239" s="52"/>
    </row>
    <row r="240" spans="1:18" ht="57" thickBot="1">
      <c r="A240" s="36" t="s">
        <v>23</v>
      </c>
      <c r="B240" s="37">
        <v>10</v>
      </c>
      <c r="C240" s="108" t="s">
        <v>949</v>
      </c>
      <c r="D240" s="53" t="s">
        <v>555</v>
      </c>
      <c r="E240" s="53" t="s">
        <v>881</v>
      </c>
      <c r="F240" s="53" t="s">
        <v>775</v>
      </c>
      <c r="G240" s="53" t="s">
        <v>776</v>
      </c>
      <c r="H240" s="53" t="s">
        <v>556</v>
      </c>
      <c r="I240" s="54"/>
      <c r="J240" s="54"/>
      <c r="K240" s="55"/>
      <c r="L240" s="56"/>
      <c r="M240" s="55"/>
      <c r="N240" s="56"/>
      <c r="O240" s="57">
        <v>0</v>
      </c>
      <c r="P240" s="58">
        <v>4414.1499999999996</v>
      </c>
      <c r="Q240" s="58"/>
      <c r="R240" s="59" t="s">
        <v>882</v>
      </c>
    </row>
    <row r="241" spans="1:18" ht="13.5" thickBot="1">
      <c r="A241" s="36" t="s">
        <v>23</v>
      </c>
      <c r="B241" s="37">
        <v>10</v>
      </c>
      <c r="C241" s="108" t="s">
        <v>949</v>
      </c>
      <c r="D241" s="38" t="s">
        <v>555</v>
      </c>
      <c r="E241" s="38" t="s">
        <v>881</v>
      </c>
      <c r="F241" s="38" t="s">
        <v>505</v>
      </c>
      <c r="G241" s="38" t="s">
        <v>729</v>
      </c>
      <c r="H241" s="38" t="s">
        <v>571</v>
      </c>
      <c r="I241" s="39"/>
      <c r="J241" s="39"/>
      <c r="K241" s="40">
        <v>15000</v>
      </c>
      <c r="L241" s="41">
        <v>1976.5</v>
      </c>
      <c r="M241" s="35"/>
      <c r="N241" s="23"/>
      <c r="O241" s="35"/>
      <c r="P241" s="23"/>
      <c r="Q241" s="41"/>
      <c r="R241" s="60"/>
    </row>
    <row r="242" spans="1:18" ht="13.5" thickBot="1">
      <c r="A242" s="36" t="s">
        <v>23</v>
      </c>
      <c r="B242" s="37">
        <v>10</v>
      </c>
      <c r="C242" s="108" t="s">
        <v>949</v>
      </c>
      <c r="D242" s="38" t="s">
        <v>555</v>
      </c>
      <c r="E242" s="38" t="s">
        <v>881</v>
      </c>
      <c r="F242" s="38" t="s">
        <v>505</v>
      </c>
      <c r="G242" s="38" t="s">
        <v>729</v>
      </c>
      <c r="H242" s="38" t="s">
        <v>571</v>
      </c>
      <c r="I242" s="38" t="s">
        <v>506</v>
      </c>
      <c r="J242" s="39"/>
      <c r="K242" s="40">
        <v>5000</v>
      </c>
      <c r="L242" s="41">
        <v>0</v>
      </c>
      <c r="M242" s="35"/>
      <c r="N242" s="23"/>
      <c r="O242" s="35"/>
      <c r="P242" s="23"/>
      <c r="Q242" s="41"/>
      <c r="R242" s="60"/>
    </row>
    <row r="243" spans="1:18" ht="13.5" thickBot="1">
      <c r="A243" s="36" t="s">
        <v>23</v>
      </c>
      <c r="B243" s="37">
        <v>10</v>
      </c>
      <c r="C243" s="108" t="s">
        <v>949</v>
      </c>
      <c r="D243" s="61" t="s">
        <v>555</v>
      </c>
      <c r="E243" s="61" t="s">
        <v>881</v>
      </c>
      <c r="F243" s="61" t="s">
        <v>687</v>
      </c>
      <c r="G243" s="61" t="s">
        <v>688</v>
      </c>
      <c r="H243" s="61" t="s">
        <v>565</v>
      </c>
      <c r="I243" s="62"/>
      <c r="J243" s="62"/>
      <c r="K243" s="63">
        <v>3200</v>
      </c>
      <c r="L243" s="64">
        <v>2629.88</v>
      </c>
      <c r="M243" s="63">
        <v>3200</v>
      </c>
      <c r="N243" s="64">
        <v>2483.48</v>
      </c>
      <c r="O243" s="63">
        <v>3200</v>
      </c>
      <c r="P243" s="64">
        <v>2605.8200000000002</v>
      </c>
      <c r="Q243" s="64">
        <v>3200</v>
      </c>
      <c r="R243" s="65"/>
    </row>
    <row r="244" spans="1:18" ht="13.5" thickBot="1">
      <c r="A244" s="36" t="s">
        <v>23</v>
      </c>
      <c r="B244" s="37">
        <v>10</v>
      </c>
      <c r="C244" s="108" t="s">
        <v>949</v>
      </c>
      <c r="D244" s="61" t="s">
        <v>555</v>
      </c>
      <c r="E244" s="61" t="s">
        <v>881</v>
      </c>
      <c r="F244" s="61" t="s">
        <v>689</v>
      </c>
      <c r="G244" s="61" t="s">
        <v>690</v>
      </c>
      <c r="H244" s="61" t="s">
        <v>565</v>
      </c>
      <c r="I244" s="62"/>
      <c r="J244" s="62"/>
      <c r="K244" s="63">
        <v>45000</v>
      </c>
      <c r="L244" s="64">
        <v>12662.75</v>
      </c>
      <c r="M244" s="63">
        <v>40000</v>
      </c>
      <c r="N244" s="64">
        <v>21794.98</v>
      </c>
      <c r="O244" s="63">
        <v>35000</v>
      </c>
      <c r="P244" s="64">
        <v>13862.54</v>
      </c>
      <c r="Q244" s="64">
        <v>35000</v>
      </c>
      <c r="R244" s="65"/>
    </row>
    <row r="245" spans="1:18" ht="13.5" thickBot="1">
      <c r="A245" s="36" t="s">
        <v>23</v>
      </c>
      <c r="B245" s="37">
        <v>10</v>
      </c>
      <c r="C245" s="108" t="s">
        <v>949</v>
      </c>
      <c r="D245" s="66" t="s">
        <v>555</v>
      </c>
      <c r="E245" s="66" t="s">
        <v>881</v>
      </c>
      <c r="F245" s="66" t="s">
        <v>689</v>
      </c>
      <c r="G245" s="66" t="s">
        <v>690</v>
      </c>
      <c r="H245" s="66" t="s">
        <v>584</v>
      </c>
      <c r="I245" s="67"/>
      <c r="J245" s="67"/>
      <c r="K245" s="68">
        <v>14000</v>
      </c>
      <c r="L245" s="69">
        <v>13606.81</v>
      </c>
      <c r="M245" s="68">
        <v>14000</v>
      </c>
      <c r="N245" s="69">
        <v>13550.39</v>
      </c>
      <c r="O245" s="68">
        <v>14000</v>
      </c>
      <c r="P245" s="69">
        <v>4075.44</v>
      </c>
      <c r="Q245" s="69">
        <v>14000</v>
      </c>
      <c r="R245" s="70"/>
    </row>
    <row r="246" spans="1:18" ht="13.5" thickBot="1">
      <c r="A246" s="36" t="s">
        <v>23</v>
      </c>
      <c r="B246" s="37">
        <v>10</v>
      </c>
      <c r="C246" s="108" t="s">
        <v>949</v>
      </c>
      <c r="D246" s="66" t="s">
        <v>555</v>
      </c>
      <c r="E246" s="66" t="s">
        <v>881</v>
      </c>
      <c r="F246" s="66" t="s">
        <v>883</v>
      </c>
      <c r="G246" s="66" t="s">
        <v>884</v>
      </c>
      <c r="H246" s="66" t="s">
        <v>584</v>
      </c>
      <c r="I246" s="67"/>
      <c r="J246" s="67"/>
      <c r="K246" s="68">
        <v>3000</v>
      </c>
      <c r="L246" s="69">
        <v>6561.58</v>
      </c>
      <c r="M246" s="68">
        <v>3000</v>
      </c>
      <c r="N246" s="69">
        <v>3993.61</v>
      </c>
      <c r="O246" s="68">
        <v>5500</v>
      </c>
      <c r="P246" s="69">
        <v>1264.5899999999999</v>
      </c>
      <c r="Q246" s="69">
        <v>5500</v>
      </c>
      <c r="R246" s="70"/>
    </row>
    <row r="247" spans="1:18" ht="13.5" thickBot="1">
      <c r="A247" s="36" t="s">
        <v>23</v>
      </c>
      <c r="B247" s="37">
        <v>10</v>
      </c>
      <c r="C247" s="108" t="s">
        <v>949</v>
      </c>
      <c r="D247" s="61" t="s">
        <v>555</v>
      </c>
      <c r="E247" s="61" t="s">
        <v>881</v>
      </c>
      <c r="F247" s="61" t="s">
        <v>691</v>
      </c>
      <c r="G247" s="61" t="s">
        <v>692</v>
      </c>
      <c r="H247" s="61" t="s">
        <v>565</v>
      </c>
      <c r="I247" s="62"/>
      <c r="J247" s="62"/>
      <c r="K247" s="63">
        <v>25000</v>
      </c>
      <c r="L247" s="64">
        <v>28231.119999999999</v>
      </c>
      <c r="M247" s="63">
        <v>35000</v>
      </c>
      <c r="N247" s="64">
        <v>0</v>
      </c>
      <c r="O247" s="63">
        <v>30000</v>
      </c>
      <c r="P247" s="64">
        <v>0</v>
      </c>
      <c r="Q247" s="64"/>
      <c r="R247" s="65"/>
    </row>
    <row r="248" spans="1:18" ht="13.5" thickBot="1">
      <c r="A248" s="36" t="s">
        <v>23</v>
      </c>
      <c r="B248" s="37">
        <v>10</v>
      </c>
      <c r="C248" s="108" t="s">
        <v>949</v>
      </c>
      <c r="D248" s="66" t="s">
        <v>555</v>
      </c>
      <c r="E248" s="66" t="s">
        <v>881</v>
      </c>
      <c r="F248" s="66" t="s">
        <v>694</v>
      </c>
      <c r="G248" s="66" t="s">
        <v>695</v>
      </c>
      <c r="H248" s="66" t="s">
        <v>584</v>
      </c>
      <c r="I248" s="67"/>
      <c r="J248" s="67"/>
      <c r="K248" s="68">
        <v>3500</v>
      </c>
      <c r="L248" s="69">
        <v>2690.9</v>
      </c>
      <c r="M248" s="68">
        <v>3500</v>
      </c>
      <c r="N248" s="69">
        <v>975.4</v>
      </c>
      <c r="O248" s="68">
        <v>3500</v>
      </c>
      <c r="P248" s="69">
        <v>475</v>
      </c>
      <c r="Q248" s="69">
        <v>3500</v>
      </c>
      <c r="R248" s="70"/>
    </row>
    <row r="249" spans="1:18" ht="13.5" thickBot="1">
      <c r="A249" s="36" t="s">
        <v>23</v>
      </c>
      <c r="B249" s="37">
        <v>10</v>
      </c>
      <c r="C249" s="108" t="s">
        <v>949</v>
      </c>
      <c r="D249" s="61" t="s">
        <v>555</v>
      </c>
      <c r="E249" s="61" t="s">
        <v>881</v>
      </c>
      <c r="F249" s="61" t="s">
        <v>694</v>
      </c>
      <c r="G249" s="61" t="s">
        <v>695</v>
      </c>
      <c r="H249" s="61" t="s">
        <v>565</v>
      </c>
      <c r="I249" s="62"/>
      <c r="J249" s="62"/>
      <c r="K249" s="63">
        <v>50000</v>
      </c>
      <c r="L249" s="64">
        <v>3798.13</v>
      </c>
      <c r="M249" s="63">
        <v>50000</v>
      </c>
      <c r="N249" s="64">
        <v>0</v>
      </c>
      <c r="O249" s="71"/>
      <c r="P249" s="72"/>
      <c r="Q249" s="64"/>
      <c r="R249" s="65"/>
    </row>
    <row r="250" spans="1:18" ht="13.5" thickBot="1">
      <c r="A250" s="36" t="s">
        <v>23</v>
      </c>
      <c r="B250" s="37">
        <v>10</v>
      </c>
      <c r="C250" s="108" t="s">
        <v>949</v>
      </c>
      <c r="D250" s="61" t="s">
        <v>555</v>
      </c>
      <c r="E250" s="61" t="s">
        <v>881</v>
      </c>
      <c r="F250" s="61" t="s">
        <v>694</v>
      </c>
      <c r="G250" s="61" t="s">
        <v>695</v>
      </c>
      <c r="H250" s="61" t="s">
        <v>561</v>
      </c>
      <c r="I250" s="62"/>
      <c r="J250" s="62"/>
      <c r="K250" s="63">
        <v>10000</v>
      </c>
      <c r="L250" s="64">
        <v>0</v>
      </c>
      <c r="M250" s="71"/>
      <c r="N250" s="72"/>
      <c r="O250" s="71"/>
      <c r="P250" s="72"/>
      <c r="Q250" s="64"/>
      <c r="R250" s="65"/>
    </row>
    <row r="251" spans="1:18" ht="13.5" thickBot="1">
      <c r="A251" s="36" t="s">
        <v>23</v>
      </c>
      <c r="B251" s="37">
        <v>10</v>
      </c>
      <c r="C251" s="108" t="s">
        <v>949</v>
      </c>
      <c r="D251" s="61" t="s">
        <v>555</v>
      </c>
      <c r="E251" s="61" t="s">
        <v>881</v>
      </c>
      <c r="F251" s="61" t="s">
        <v>697</v>
      </c>
      <c r="G251" s="61" t="s">
        <v>698</v>
      </c>
      <c r="H251" s="61" t="s">
        <v>565</v>
      </c>
      <c r="I251" s="62"/>
      <c r="J251" s="62"/>
      <c r="K251" s="71"/>
      <c r="L251" s="72"/>
      <c r="M251" s="71"/>
      <c r="N251" s="72"/>
      <c r="O251" s="63">
        <v>50000</v>
      </c>
      <c r="P251" s="64">
        <v>30000</v>
      </c>
      <c r="Q251" s="64">
        <v>50000</v>
      </c>
      <c r="R251" s="65"/>
    </row>
    <row r="252" spans="1:18" ht="13.5" thickBot="1">
      <c r="A252" s="36" t="s">
        <v>23</v>
      </c>
      <c r="B252" s="37">
        <v>10</v>
      </c>
      <c r="C252" s="108" t="s">
        <v>949</v>
      </c>
      <c r="D252" s="61" t="s">
        <v>555</v>
      </c>
      <c r="E252" s="61" t="s">
        <v>881</v>
      </c>
      <c r="F252" s="61" t="s">
        <v>700</v>
      </c>
      <c r="G252" s="61" t="s">
        <v>701</v>
      </c>
      <c r="H252" s="61" t="s">
        <v>565</v>
      </c>
      <c r="I252" s="62"/>
      <c r="J252" s="62"/>
      <c r="K252" s="63">
        <v>8000</v>
      </c>
      <c r="L252" s="64">
        <v>6190.85</v>
      </c>
      <c r="M252" s="63">
        <v>10000</v>
      </c>
      <c r="N252" s="64">
        <v>6897.76</v>
      </c>
      <c r="O252" s="63">
        <v>10000</v>
      </c>
      <c r="P252" s="64">
        <v>2208.41</v>
      </c>
      <c r="Q252" s="73">
        <v>8000</v>
      </c>
      <c r="R252" s="74" t="s">
        <v>885</v>
      </c>
    </row>
    <row r="253" spans="1:18" ht="13.5" thickBot="1">
      <c r="A253" s="36" t="s">
        <v>23</v>
      </c>
      <c r="B253" s="37">
        <v>10</v>
      </c>
      <c r="C253" s="108" t="s">
        <v>949</v>
      </c>
      <c r="D253" s="66" t="s">
        <v>555</v>
      </c>
      <c r="E253" s="66" t="s">
        <v>881</v>
      </c>
      <c r="F253" s="66" t="s">
        <v>886</v>
      </c>
      <c r="G253" s="66" t="s">
        <v>887</v>
      </c>
      <c r="H253" s="66" t="s">
        <v>584</v>
      </c>
      <c r="I253" s="67"/>
      <c r="J253" s="67"/>
      <c r="K253" s="68">
        <v>155000</v>
      </c>
      <c r="L253" s="69">
        <v>160733.29</v>
      </c>
      <c r="M253" s="68">
        <v>175000</v>
      </c>
      <c r="N253" s="69">
        <v>155537.88</v>
      </c>
      <c r="O253" s="68">
        <v>175000</v>
      </c>
      <c r="P253" s="69">
        <v>55252.15</v>
      </c>
      <c r="Q253" s="69">
        <v>175000</v>
      </c>
      <c r="R253" s="70"/>
    </row>
    <row r="254" spans="1:18" ht="13.5" thickBot="1">
      <c r="A254" s="36" t="s">
        <v>23</v>
      </c>
      <c r="B254" s="37">
        <v>10</v>
      </c>
      <c r="C254" s="108" t="s">
        <v>949</v>
      </c>
      <c r="D254" s="66" t="s">
        <v>555</v>
      </c>
      <c r="E254" s="66" t="s">
        <v>881</v>
      </c>
      <c r="F254" s="66" t="s">
        <v>888</v>
      </c>
      <c r="G254" s="66" t="s">
        <v>889</v>
      </c>
      <c r="H254" s="66" t="s">
        <v>584</v>
      </c>
      <c r="I254" s="67"/>
      <c r="J254" s="67"/>
      <c r="K254" s="68">
        <v>8000</v>
      </c>
      <c r="L254" s="69">
        <v>7786.44</v>
      </c>
      <c r="M254" s="68">
        <v>8000</v>
      </c>
      <c r="N254" s="69">
        <v>7637.97</v>
      </c>
      <c r="O254" s="68">
        <v>8500</v>
      </c>
      <c r="P254" s="69">
        <v>2612.25</v>
      </c>
      <c r="Q254" s="69">
        <v>8500</v>
      </c>
      <c r="R254" s="70"/>
    </row>
    <row r="255" spans="1:18" ht="45.75" thickBot="1">
      <c r="A255" s="36" t="s">
        <v>23</v>
      </c>
      <c r="B255" s="37">
        <v>10</v>
      </c>
      <c r="C255" s="108" t="s">
        <v>949</v>
      </c>
      <c r="D255" s="61" t="s">
        <v>555</v>
      </c>
      <c r="E255" s="61" t="s">
        <v>881</v>
      </c>
      <c r="F255" s="61" t="s">
        <v>890</v>
      </c>
      <c r="G255" s="61" t="s">
        <v>891</v>
      </c>
      <c r="H255" s="61" t="s">
        <v>565</v>
      </c>
      <c r="I255" s="62"/>
      <c r="J255" s="62"/>
      <c r="K255" s="63">
        <v>3500</v>
      </c>
      <c r="L255" s="64">
        <v>1309.58</v>
      </c>
      <c r="M255" s="63">
        <v>0</v>
      </c>
      <c r="N255" s="64">
        <v>1787.52</v>
      </c>
      <c r="O255" s="63">
        <v>3500</v>
      </c>
      <c r="P255" s="64">
        <v>765.74</v>
      </c>
      <c r="Q255" s="75">
        <v>4000</v>
      </c>
      <c r="R255" s="76" t="s">
        <v>892</v>
      </c>
    </row>
    <row r="256" spans="1:18" ht="13.5" thickBot="1">
      <c r="A256" s="36" t="s">
        <v>23</v>
      </c>
      <c r="B256" s="37">
        <v>10</v>
      </c>
      <c r="C256" s="108" t="s">
        <v>949</v>
      </c>
      <c r="D256" s="66" t="s">
        <v>555</v>
      </c>
      <c r="E256" s="66" t="s">
        <v>881</v>
      </c>
      <c r="F256" s="66" t="s">
        <v>808</v>
      </c>
      <c r="G256" s="66" t="s">
        <v>809</v>
      </c>
      <c r="H256" s="66" t="s">
        <v>584</v>
      </c>
      <c r="I256" s="67"/>
      <c r="J256" s="67"/>
      <c r="K256" s="68">
        <v>1000</v>
      </c>
      <c r="L256" s="69">
        <v>912.15</v>
      </c>
      <c r="M256" s="68">
        <v>1000</v>
      </c>
      <c r="N256" s="69">
        <v>840</v>
      </c>
      <c r="O256" s="68">
        <v>1000</v>
      </c>
      <c r="P256" s="69">
        <v>280</v>
      </c>
      <c r="Q256" s="69">
        <v>1000</v>
      </c>
      <c r="R256" s="70"/>
    </row>
    <row r="257" spans="1:20" ht="13.5" thickBot="1">
      <c r="A257" s="36" t="s">
        <v>23</v>
      </c>
      <c r="B257" s="37">
        <v>10</v>
      </c>
      <c r="C257" s="108" t="s">
        <v>949</v>
      </c>
      <c r="D257" s="66" t="s">
        <v>555</v>
      </c>
      <c r="E257" s="66" t="s">
        <v>881</v>
      </c>
      <c r="F257" s="66" t="s">
        <v>893</v>
      </c>
      <c r="G257" s="66" t="s">
        <v>894</v>
      </c>
      <c r="H257" s="66" t="s">
        <v>584</v>
      </c>
      <c r="I257" s="67"/>
      <c r="J257" s="67"/>
      <c r="K257" s="68">
        <v>8500</v>
      </c>
      <c r="L257" s="69">
        <v>8230.4599999999991</v>
      </c>
      <c r="M257" s="68">
        <v>8500</v>
      </c>
      <c r="N257" s="69">
        <v>8691.06</v>
      </c>
      <c r="O257" s="68">
        <v>9000</v>
      </c>
      <c r="P257" s="69">
        <v>3240.36</v>
      </c>
      <c r="Q257" s="69">
        <v>9000</v>
      </c>
      <c r="R257" s="70"/>
    </row>
    <row r="258" spans="1:20" ht="13.5" thickBot="1">
      <c r="A258" s="36" t="s">
        <v>23</v>
      </c>
      <c r="B258" s="37">
        <v>10</v>
      </c>
      <c r="C258" s="108" t="s">
        <v>949</v>
      </c>
      <c r="D258" s="66" t="s">
        <v>555</v>
      </c>
      <c r="E258" s="66" t="s">
        <v>881</v>
      </c>
      <c r="F258" s="66" t="s">
        <v>810</v>
      </c>
      <c r="G258" s="66" t="s">
        <v>811</v>
      </c>
      <c r="H258" s="66" t="s">
        <v>584</v>
      </c>
      <c r="I258" s="67"/>
      <c r="J258" s="67"/>
      <c r="K258" s="68">
        <v>300</v>
      </c>
      <c r="L258" s="69">
        <v>0</v>
      </c>
      <c r="M258" s="77"/>
      <c r="N258" s="78"/>
      <c r="O258" s="77"/>
      <c r="P258" s="78"/>
      <c r="Q258" s="69">
        <v>0</v>
      </c>
      <c r="R258" s="70"/>
      <c r="T258" s="41"/>
    </row>
    <row r="259" spans="1:20" ht="57" thickBot="1">
      <c r="A259" s="36" t="s">
        <v>23</v>
      </c>
      <c r="B259" s="37">
        <v>10</v>
      </c>
      <c r="C259" s="108" t="s">
        <v>949</v>
      </c>
      <c r="D259" s="61" t="s">
        <v>555</v>
      </c>
      <c r="E259" s="61" t="s">
        <v>881</v>
      </c>
      <c r="F259" s="61" t="s">
        <v>895</v>
      </c>
      <c r="G259" s="61" t="s">
        <v>896</v>
      </c>
      <c r="H259" s="61" t="s">
        <v>565</v>
      </c>
      <c r="I259" s="62"/>
      <c r="J259" s="62"/>
      <c r="K259" s="63">
        <v>15000</v>
      </c>
      <c r="L259" s="64">
        <v>0</v>
      </c>
      <c r="M259" s="63">
        <v>0</v>
      </c>
      <c r="N259" s="64">
        <v>0</v>
      </c>
      <c r="O259" s="63">
        <v>10000</v>
      </c>
      <c r="P259" s="64">
        <v>0</v>
      </c>
      <c r="Q259" s="64"/>
      <c r="R259" s="79" t="s">
        <v>897</v>
      </c>
    </row>
    <row r="260" spans="1:20" ht="13.5" thickBot="1">
      <c r="A260" s="36" t="s">
        <v>23</v>
      </c>
      <c r="B260" s="37">
        <v>10</v>
      </c>
      <c r="C260" s="108" t="s">
        <v>949</v>
      </c>
      <c r="D260" s="61" t="s">
        <v>555</v>
      </c>
      <c r="E260" s="61" t="s">
        <v>881</v>
      </c>
      <c r="F260" s="61" t="s">
        <v>895</v>
      </c>
      <c r="G260" s="61" t="s">
        <v>896</v>
      </c>
      <c r="H260" s="61" t="s">
        <v>565</v>
      </c>
      <c r="I260" s="61" t="s">
        <v>898</v>
      </c>
      <c r="J260" s="62"/>
      <c r="K260" s="63">
        <v>0</v>
      </c>
      <c r="L260" s="64">
        <v>7864.76</v>
      </c>
      <c r="M260" s="63">
        <v>1000</v>
      </c>
      <c r="N260" s="64">
        <v>9910</v>
      </c>
      <c r="O260" s="63">
        <v>0</v>
      </c>
      <c r="P260" s="64">
        <v>1501.72</v>
      </c>
      <c r="Q260" s="64">
        <v>10000</v>
      </c>
      <c r="R260" s="65"/>
    </row>
    <row r="261" spans="1:20" ht="13.5" thickBot="1">
      <c r="A261" s="36" t="s">
        <v>23</v>
      </c>
      <c r="B261" s="37">
        <v>10</v>
      </c>
      <c r="C261" s="108" t="s">
        <v>949</v>
      </c>
      <c r="D261" s="61" t="s">
        <v>555</v>
      </c>
      <c r="E261" s="61" t="s">
        <v>881</v>
      </c>
      <c r="F261" s="61" t="s">
        <v>704</v>
      </c>
      <c r="G261" s="61" t="s">
        <v>705</v>
      </c>
      <c r="H261" s="61" t="s">
        <v>565</v>
      </c>
      <c r="I261" s="62"/>
      <c r="J261" s="62"/>
      <c r="K261" s="63">
        <v>8000</v>
      </c>
      <c r="L261" s="64">
        <v>5663.7</v>
      </c>
      <c r="M261" s="63">
        <v>8000</v>
      </c>
      <c r="N261" s="64">
        <v>19.989999999999998</v>
      </c>
      <c r="O261" s="63">
        <v>8000</v>
      </c>
      <c r="P261" s="64">
        <v>0</v>
      </c>
      <c r="Q261" s="64">
        <v>8000</v>
      </c>
      <c r="R261" s="65"/>
    </row>
    <row r="262" spans="1:20" ht="13.5" thickBot="1">
      <c r="A262" s="36" t="s">
        <v>23</v>
      </c>
      <c r="B262" s="37">
        <v>10</v>
      </c>
      <c r="C262" s="108" t="s">
        <v>949</v>
      </c>
      <c r="D262" s="61" t="s">
        <v>555</v>
      </c>
      <c r="E262" s="61" t="s">
        <v>881</v>
      </c>
      <c r="F262" s="61" t="s">
        <v>704</v>
      </c>
      <c r="G262" s="61" t="s">
        <v>705</v>
      </c>
      <c r="H262" s="61" t="s">
        <v>800</v>
      </c>
      <c r="I262" s="62"/>
      <c r="J262" s="62"/>
      <c r="K262" s="63">
        <v>700</v>
      </c>
      <c r="L262" s="64">
        <v>863.52</v>
      </c>
      <c r="M262" s="63">
        <v>1000</v>
      </c>
      <c r="N262" s="64">
        <v>863.52</v>
      </c>
      <c r="O262" s="71"/>
      <c r="P262" s="72"/>
      <c r="Q262" s="64"/>
      <c r="R262" s="65"/>
    </row>
    <row r="263" spans="1:20" ht="13.5" thickBot="1">
      <c r="A263" s="36" t="s">
        <v>23</v>
      </c>
      <c r="B263" s="37">
        <v>10</v>
      </c>
      <c r="C263" s="108" t="s">
        <v>949</v>
      </c>
      <c r="D263" s="66" t="s">
        <v>555</v>
      </c>
      <c r="E263" s="66" t="s">
        <v>881</v>
      </c>
      <c r="F263" s="66" t="s">
        <v>720</v>
      </c>
      <c r="G263" s="66" t="s">
        <v>721</v>
      </c>
      <c r="H263" s="66" t="s">
        <v>584</v>
      </c>
      <c r="I263" s="67"/>
      <c r="J263" s="67"/>
      <c r="K263" s="68">
        <v>4000</v>
      </c>
      <c r="L263" s="69">
        <v>2267.29</v>
      </c>
      <c r="M263" s="68">
        <v>3500</v>
      </c>
      <c r="N263" s="69">
        <v>3005</v>
      </c>
      <c r="O263" s="68">
        <v>3500</v>
      </c>
      <c r="P263" s="69">
        <v>462</v>
      </c>
      <c r="Q263" s="69">
        <v>3500</v>
      </c>
      <c r="R263" s="70"/>
    </row>
    <row r="264" spans="1:20" ht="13.5" thickBot="1">
      <c r="A264" s="36" t="s">
        <v>23</v>
      </c>
      <c r="B264" s="37">
        <v>10</v>
      </c>
      <c r="C264" s="108" t="s">
        <v>949</v>
      </c>
      <c r="D264" s="66" t="s">
        <v>555</v>
      </c>
      <c r="E264" s="66" t="s">
        <v>881</v>
      </c>
      <c r="F264" s="66" t="s">
        <v>899</v>
      </c>
      <c r="G264" s="66" t="s">
        <v>900</v>
      </c>
      <c r="H264" s="66" t="s">
        <v>584</v>
      </c>
      <c r="I264" s="67"/>
      <c r="J264" s="67"/>
      <c r="K264" s="68">
        <v>10000</v>
      </c>
      <c r="L264" s="69">
        <v>9020.2199999999993</v>
      </c>
      <c r="M264" s="68">
        <v>10000</v>
      </c>
      <c r="N264" s="69">
        <v>9202</v>
      </c>
      <c r="O264" s="68">
        <v>10000</v>
      </c>
      <c r="P264" s="69">
        <v>3555</v>
      </c>
      <c r="Q264" s="69">
        <v>10000</v>
      </c>
      <c r="R264" s="70"/>
    </row>
    <row r="265" spans="1:20" ht="13.5" thickBot="1">
      <c r="A265" s="36" t="s">
        <v>23</v>
      </c>
      <c r="B265" s="37">
        <v>10</v>
      </c>
      <c r="C265" s="108" t="s">
        <v>949</v>
      </c>
      <c r="D265" s="66" t="s">
        <v>555</v>
      </c>
      <c r="E265" s="66" t="s">
        <v>881</v>
      </c>
      <c r="F265" s="66" t="s">
        <v>733</v>
      </c>
      <c r="G265" s="66" t="s">
        <v>734</v>
      </c>
      <c r="H265" s="66" t="s">
        <v>584</v>
      </c>
      <c r="I265" s="67"/>
      <c r="J265" s="67"/>
      <c r="K265" s="68">
        <v>55000</v>
      </c>
      <c r="L265" s="69">
        <v>55840.33</v>
      </c>
      <c r="M265" s="68">
        <v>55000</v>
      </c>
      <c r="N265" s="69">
        <v>99045.16</v>
      </c>
      <c r="O265" s="68">
        <v>60000</v>
      </c>
      <c r="P265" s="69">
        <v>11011.29</v>
      </c>
      <c r="Q265" s="69">
        <v>60000</v>
      </c>
      <c r="R265" s="70"/>
    </row>
    <row r="266" spans="1:20" ht="13.5" thickBot="1">
      <c r="A266" s="36" t="s">
        <v>23</v>
      </c>
      <c r="B266" s="37">
        <v>10</v>
      </c>
      <c r="C266" s="108" t="s">
        <v>949</v>
      </c>
      <c r="D266" s="66" t="s">
        <v>555</v>
      </c>
      <c r="E266" s="66" t="s">
        <v>881</v>
      </c>
      <c r="F266" s="66" t="s">
        <v>794</v>
      </c>
      <c r="G266" s="66" t="s">
        <v>795</v>
      </c>
      <c r="H266" s="66" t="s">
        <v>584</v>
      </c>
      <c r="I266" s="67"/>
      <c r="J266" s="67"/>
      <c r="K266" s="68">
        <v>5500</v>
      </c>
      <c r="L266" s="69">
        <v>2949</v>
      </c>
      <c r="M266" s="68">
        <v>5000</v>
      </c>
      <c r="N266" s="69">
        <v>2455.46</v>
      </c>
      <c r="O266" s="68">
        <v>4000</v>
      </c>
      <c r="P266" s="69">
        <v>690.99</v>
      </c>
      <c r="Q266" s="69">
        <v>4000</v>
      </c>
      <c r="R266" s="70"/>
    </row>
    <row r="267" spans="1:20" ht="13.5" thickBot="1">
      <c r="A267" s="36" t="s">
        <v>23</v>
      </c>
      <c r="B267" s="37">
        <v>10</v>
      </c>
      <c r="C267" s="108" t="s">
        <v>949</v>
      </c>
      <c r="D267" s="66" t="s">
        <v>555</v>
      </c>
      <c r="E267" s="66" t="s">
        <v>881</v>
      </c>
      <c r="F267" s="66" t="s">
        <v>858</v>
      </c>
      <c r="G267" s="66" t="s">
        <v>859</v>
      </c>
      <c r="H267" s="66" t="s">
        <v>584</v>
      </c>
      <c r="I267" s="67"/>
      <c r="J267" s="67"/>
      <c r="K267" s="68">
        <v>27000</v>
      </c>
      <c r="L267" s="69">
        <v>23385.38</v>
      </c>
      <c r="M267" s="68">
        <v>27000</v>
      </c>
      <c r="N267" s="69">
        <v>16868.07</v>
      </c>
      <c r="O267" s="68">
        <v>27000</v>
      </c>
      <c r="P267" s="69">
        <v>9630.31</v>
      </c>
      <c r="Q267" s="69">
        <v>27000</v>
      </c>
      <c r="R267" s="70"/>
    </row>
    <row r="268" spans="1:20" ht="13.5" thickBot="1">
      <c r="A268" s="36" t="s">
        <v>23</v>
      </c>
      <c r="B268" s="37">
        <v>10</v>
      </c>
      <c r="C268" s="108" t="s">
        <v>949</v>
      </c>
      <c r="D268" s="61" t="s">
        <v>555</v>
      </c>
      <c r="E268" s="61" t="s">
        <v>881</v>
      </c>
      <c r="F268" s="61" t="s">
        <v>858</v>
      </c>
      <c r="G268" s="61" t="s">
        <v>859</v>
      </c>
      <c r="H268" s="61" t="s">
        <v>565</v>
      </c>
      <c r="I268" s="62"/>
      <c r="J268" s="62"/>
      <c r="K268" s="63">
        <v>23500</v>
      </c>
      <c r="L268" s="64">
        <v>11404.8</v>
      </c>
      <c r="M268" s="63">
        <v>23500</v>
      </c>
      <c r="N268" s="64">
        <v>3441.46</v>
      </c>
      <c r="O268" s="63">
        <v>23500</v>
      </c>
      <c r="P268" s="64">
        <v>782.97</v>
      </c>
      <c r="Q268" s="64">
        <v>23500</v>
      </c>
      <c r="R268" s="65"/>
    </row>
    <row r="269" spans="1:20" ht="13.5" thickBot="1">
      <c r="A269" s="36" t="s">
        <v>23</v>
      </c>
      <c r="B269" s="37">
        <v>10</v>
      </c>
      <c r="C269" s="108" t="s">
        <v>949</v>
      </c>
      <c r="D269" s="61" t="s">
        <v>555</v>
      </c>
      <c r="E269" s="61" t="s">
        <v>881</v>
      </c>
      <c r="F269" s="61" t="s">
        <v>745</v>
      </c>
      <c r="G269" s="61" t="s">
        <v>746</v>
      </c>
      <c r="H269" s="61" t="s">
        <v>565</v>
      </c>
      <c r="I269" s="62"/>
      <c r="J269" s="62"/>
      <c r="K269" s="63">
        <v>90000</v>
      </c>
      <c r="L269" s="64">
        <v>70503.03</v>
      </c>
      <c r="M269" s="63">
        <v>45000</v>
      </c>
      <c r="N269" s="64">
        <v>20617.72</v>
      </c>
      <c r="O269" s="63">
        <v>45000</v>
      </c>
      <c r="P269" s="64">
        <v>2822.11</v>
      </c>
      <c r="Q269" s="64">
        <v>45000</v>
      </c>
      <c r="R269" s="65"/>
    </row>
    <row r="270" spans="1:20" ht="13.5" thickBot="1">
      <c r="A270" s="36" t="s">
        <v>23</v>
      </c>
      <c r="B270" s="37">
        <v>10</v>
      </c>
      <c r="C270" s="108" t="s">
        <v>949</v>
      </c>
      <c r="D270" s="61" t="s">
        <v>555</v>
      </c>
      <c r="E270" s="61" t="s">
        <v>881</v>
      </c>
      <c r="F270" s="61" t="s">
        <v>874</v>
      </c>
      <c r="G270" s="61" t="s">
        <v>875</v>
      </c>
      <c r="H270" s="61" t="s">
        <v>565</v>
      </c>
      <c r="I270" s="62"/>
      <c r="J270" s="62"/>
      <c r="K270" s="63">
        <v>3000</v>
      </c>
      <c r="L270" s="64">
        <v>0</v>
      </c>
      <c r="M270" s="63">
        <v>3000</v>
      </c>
      <c r="N270" s="64">
        <v>0</v>
      </c>
      <c r="O270" s="63">
        <v>5000</v>
      </c>
      <c r="P270" s="64">
        <v>631.88</v>
      </c>
      <c r="Q270" s="64">
        <v>5000</v>
      </c>
      <c r="R270" s="65"/>
    </row>
    <row r="271" spans="1:20" ht="13.5" thickBot="1">
      <c r="A271" s="36" t="s">
        <v>23</v>
      </c>
      <c r="B271" s="37">
        <v>10</v>
      </c>
      <c r="C271" s="108" t="s">
        <v>949</v>
      </c>
      <c r="D271" s="66" t="s">
        <v>555</v>
      </c>
      <c r="E271" s="66" t="s">
        <v>881</v>
      </c>
      <c r="F271" s="66" t="s">
        <v>755</v>
      </c>
      <c r="G271" s="66" t="s">
        <v>756</v>
      </c>
      <c r="H271" s="66" t="s">
        <v>584</v>
      </c>
      <c r="I271" s="67"/>
      <c r="J271" s="67"/>
      <c r="K271" s="68">
        <v>100</v>
      </c>
      <c r="L271" s="69">
        <v>15</v>
      </c>
      <c r="M271" s="68">
        <v>100</v>
      </c>
      <c r="N271" s="69">
        <v>15</v>
      </c>
      <c r="O271" s="68">
        <v>100</v>
      </c>
      <c r="P271" s="69">
        <v>15</v>
      </c>
      <c r="Q271" s="69">
        <v>100</v>
      </c>
      <c r="R271" s="70"/>
    </row>
    <row r="272" spans="1:20" ht="13.5" thickBot="1">
      <c r="A272" s="36" t="s">
        <v>23</v>
      </c>
      <c r="B272" s="37">
        <v>10</v>
      </c>
      <c r="C272" s="108" t="s">
        <v>949</v>
      </c>
      <c r="D272" s="61" t="s">
        <v>555</v>
      </c>
      <c r="E272" s="61" t="s">
        <v>881</v>
      </c>
      <c r="F272" s="61" t="s">
        <v>757</v>
      </c>
      <c r="G272" s="61" t="s">
        <v>758</v>
      </c>
      <c r="H272" s="61" t="s">
        <v>565</v>
      </c>
      <c r="I272" s="62"/>
      <c r="J272" s="62"/>
      <c r="K272" s="63">
        <v>15000</v>
      </c>
      <c r="L272" s="64">
        <v>0</v>
      </c>
      <c r="M272" s="63">
        <v>15000</v>
      </c>
      <c r="N272" s="64">
        <v>470.68</v>
      </c>
      <c r="O272" s="63">
        <v>15000</v>
      </c>
      <c r="P272" s="64">
        <v>0</v>
      </c>
      <c r="Q272" s="73">
        <v>7500</v>
      </c>
      <c r="R272" s="74" t="s">
        <v>885</v>
      </c>
    </row>
    <row r="273" spans="1:18" ht="13.5" thickBot="1">
      <c r="A273" s="36" t="s">
        <v>23</v>
      </c>
      <c r="B273" s="37">
        <v>10</v>
      </c>
      <c r="C273" s="108" t="s">
        <v>949</v>
      </c>
      <c r="D273" s="66" t="s">
        <v>555</v>
      </c>
      <c r="E273" s="66" t="s">
        <v>881</v>
      </c>
      <c r="F273" s="66" t="s">
        <v>761</v>
      </c>
      <c r="G273" s="66" t="s">
        <v>762</v>
      </c>
      <c r="H273" s="66" t="s">
        <v>584</v>
      </c>
      <c r="I273" s="67"/>
      <c r="J273" s="67"/>
      <c r="K273" s="68">
        <v>-275511</v>
      </c>
      <c r="L273" s="69">
        <v>0</v>
      </c>
      <c r="M273" s="68">
        <v>-275511</v>
      </c>
      <c r="N273" s="69">
        <v>0</v>
      </c>
      <c r="O273" s="68">
        <v>-275511</v>
      </c>
      <c r="P273" s="69">
        <v>0</v>
      </c>
      <c r="Q273" s="69">
        <v>-275511</v>
      </c>
      <c r="R273" s="70"/>
    </row>
    <row r="274" spans="1:18" ht="13.5" thickBot="1">
      <c r="A274" s="36" t="s">
        <v>23</v>
      </c>
      <c r="B274" s="37">
        <v>10</v>
      </c>
      <c r="C274" s="108" t="s">
        <v>949</v>
      </c>
      <c r="D274" s="66" t="s">
        <v>555</v>
      </c>
      <c r="E274" s="66" t="s">
        <v>881</v>
      </c>
      <c r="F274" s="66" t="s">
        <v>901</v>
      </c>
      <c r="G274" s="66" t="s">
        <v>902</v>
      </c>
      <c r="H274" s="66" t="s">
        <v>584</v>
      </c>
      <c r="I274" s="67"/>
      <c r="J274" s="67"/>
      <c r="K274" s="68">
        <v>30000</v>
      </c>
      <c r="L274" s="69">
        <v>29281.5</v>
      </c>
      <c r="M274" s="68">
        <v>30000</v>
      </c>
      <c r="N274" s="69">
        <v>28142.44</v>
      </c>
      <c r="O274" s="68">
        <v>30000</v>
      </c>
      <c r="P274" s="69">
        <v>12464.95</v>
      </c>
      <c r="Q274" s="69">
        <v>30000</v>
      </c>
      <c r="R274" s="70"/>
    </row>
    <row r="275" spans="1:18" ht="13.5" thickBot="1">
      <c r="A275" s="36" t="s">
        <v>23</v>
      </c>
      <c r="B275" s="37">
        <v>10</v>
      </c>
      <c r="C275" s="108" t="s">
        <v>949</v>
      </c>
      <c r="D275" s="61" t="s">
        <v>555</v>
      </c>
      <c r="E275" s="61" t="s">
        <v>881</v>
      </c>
      <c r="F275" s="61" t="s">
        <v>707</v>
      </c>
      <c r="G275" s="61" t="s">
        <v>708</v>
      </c>
      <c r="H275" s="61" t="s">
        <v>565</v>
      </c>
      <c r="I275" s="62"/>
      <c r="J275" s="62"/>
      <c r="K275" s="71"/>
      <c r="L275" s="72"/>
      <c r="M275" s="63">
        <v>0</v>
      </c>
      <c r="N275" s="64">
        <v>4059.65</v>
      </c>
      <c r="O275" s="63">
        <v>4000</v>
      </c>
      <c r="P275" s="64">
        <v>0</v>
      </c>
      <c r="Q275" s="64">
        <v>4000</v>
      </c>
      <c r="R275" s="65"/>
    </row>
    <row r="276" spans="1:18" ht="13.5" thickBot="1">
      <c r="A276" s="36" t="s">
        <v>23</v>
      </c>
      <c r="B276" s="37">
        <v>10</v>
      </c>
      <c r="C276" s="108" t="s">
        <v>949</v>
      </c>
      <c r="D276" s="61" t="s">
        <v>555</v>
      </c>
      <c r="E276" s="61" t="s">
        <v>881</v>
      </c>
      <c r="F276" s="61" t="s">
        <v>724</v>
      </c>
      <c r="G276" s="61" t="s">
        <v>725</v>
      </c>
      <c r="H276" s="61" t="s">
        <v>565</v>
      </c>
      <c r="I276" s="62"/>
      <c r="J276" s="62"/>
      <c r="K276" s="63">
        <v>4000</v>
      </c>
      <c r="L276" s="64">
        <v>0</v>
      </c>
      <c r="M276" s="63">
        <v>4000</v>
      </c>
      <c r="N276" s="64">
        <v>0</v>
      </c>
      <c r="O276" s="63">
        <v>20500</v>
      </c>
      <c r="P276" s="64">
        <v>0</v>
      </c>
      <c r="Q276" s="73">
        <v>15000</v>
      </c>
      <c r="R276" s="74" t="s">
        <v>903</v>
      </c>
    </row>
    <row r="277" spans="1:18" ht="13.5" thickBot="1">
      <c r="A277" s="36" t="s">
        <v>23</v>
      </c>
      <c r="B277" s="37">
        <v>10</v>
      </c>
      <c r="C277" s="108" t="s">
        <v>949</v>
      </c>
      <c r="D277" s="66" t="s">
        <v>555</v>
      </c>
      <c r="E277" s="66" t="s">
        <v>881</v>
      </c>
      <c r="F277" s="66" t="s">
        <v>763</v>
      </c>
      <c r="G277" s="66" t="s">
        <v>764</v>
      </c>
      <c r="H277" s="66" t="s">
        <v>584</v>
      </c>
      <c r="I277" s="67"/>
      <c r="J277" s="67"/>
      <c r="K277" s="68">
        <v>6000</v>
      </c>
      <c r="L277" s="69">
        <v>554.21</v>
      </c>
      <c r="M277" s="68">
        <v>6000</v>
      </c>
      <c r="N277" s="69">
        <v>14626.53</v>
      </c>
      <c r="O277" s="68">
        <v>6000</v>
      </c>
      <c r="P277" s="69">
        <v>0</v>
      </c>
      <c r="Q277" s="69">
        <v>6000</v>
      </c>
      <c r="R277" s="70"/>
    </row>
    <row r="278" spans="1:18" ht="23.25" thickBot="1">
      <c r="A278" s="36" t="s">
        <v>23</v>
      </c>
      <c r="B278" s="37">
        <v>10</v>
      </c>
      <c r="C278" s="108" t="s">
        <v>949</v>
      </c>
      <c r="D278" s="80" t="s">
        <v>555</v>
      </c>
      <c r="E278" s="80" t="s">
        <v>881</v>
      </c>
      <c r="F278" s="80" t="s">
        <v>766</v>
      </c>
      <c r="G278" s="80" t="s">
        <v>767</v>
      </c>
      <c r="H278" s="80" t="s">
        <v>584</v>
      </c>
      <c r="I278" s="81"/>
      <c r="J278" s="81"/>
      <c r="K278" s="82">
        <v>25000</v>
      </c>
      <c r="L278" s="83">
        <v>24917.63</v>
      </c>
      <c r="M278" s="82">
        <v>25000</v>
      </c>
      <c r="N278" s="83">
        <v>24603.86</v>
      </c>
      <c r="O278" s="82">
        <v>40000</v>
      </c>
      <c r="P278" s="83">
        <v>0</v>
      </c>
      <c r="Q278" s="84">
        <v>20000</v>
      </c>
      <c r="R278" s="85" t="s">
        <v>904</v>
      </c>
    </row>
    <row r="279" spans="1:18" ht="13.5" thickBot="1">
      <c r="A279" s="36" t="s">
        <v>23</v>
      </c>
      <c r="B279" s="37">
        <v>10</v>
      </c>
      <c r="C279" s="108" t="s">
        <v>949</v>
      </c>
      <c r="D279" s="38" t="s">
        <v>555</v>
      </c>
      <c r="E279" s="38" t="s">
        <v>881</v>
      </c>
      <c r="F279" s="38" t="s">
        <v>766</v>
      </c>
      <c r="G279" s="38" t="s">
        <v>767</v>
      </c>
      <c r="H279" s="38" t="s">
        <v>565</v>
      </c>
      <c r="I279" s="39"/>
      <c r="J279" s="39"/>
      <c r="K279" s="40">
        <v>40000</v>
      </c>
      <c r="L279" s="41">
        <v>2026.84</v>
      </c>
      <c r="M279" s="35"/>
      <c r="N279" s="23"/>
      <c r="O279" s="35"/>
      <c r="P279" s="23"/>
      <c r="Q279" s="41"/>
      <c r="R279" s="86"/>
    </row>
    <row r="280" spans="1:18" ht="13.5" thickBot="1">
      <c r="A280" s="36" t="s">
        <v>23</v>
      </c>
      <c r="B280" s="37">
        <v>10</v>
      </c>
      <c r="C280" s="108" t="s">
        <v>950</v>
      </c>
      <c r="D280" s="61" t="s">
        <v>667</v>
      </c>
      <c r="E280" s="61" t="s">
        <v>905</v>
      </c>
      <c r="F280" s="61" t="s">
        <v>689</v>
      </c>
      <c r="G280" s="61" t="s">
        <v>690</v>
      </c>
      <c r="H280" s="61" t="s">
        <v>565</v>
      </c>
      <c r="I280" s="62"/>
      <c r="J280" s="62"/>
      <c r="K280" s="63">
        <v>300</v>
      </c>
      <c r="L280" s="64">
        <v>0</v>
      </c>
      <c r="M280" s="63">
        <v>0</v>
      </c>
      <c r="N280" s="64">
        <v>6.97</v>
      </c>
      <c r="O280" s="71"/>
      <c r="P280" s="72"/>
      <c r="Q280" s="64"/>
      <c r="R280" s="74"/>
    </row>
    <row r="281" spans="1:18" ht="13.5" thickBot="1">
      <c r="A281" s="36" t="s">
        <v>23</v>
      </c>
      <c r="B281" s="37">
        <v>10</v>
      </c>
      <c r="C281" s="108" t="s">
        <v>950</v>
      </c>
      <c r="D281" s="61" t="s">
        <v>667</v>
      </c>
      <c r="E281" s="61" t="s">
        <v>905</v>
      </c>
      <c r="F281" s="61" t="s">
        <v>691</v>
      </c>
      <c r="G281" s="61" t="s">
        <v>692</v>
      </c>
      <c r="H281" s="61" t="s">
        <v>565</v>
      </c>
      <c r="I281" s="62"/>
      <c r="J281" s="62"/>
      <c r="K281" s="63">
        <v>30000</v>
      </c>
      <c r="L281" s="64">
        <v>5587.5</v>
      </c>
      <c r="M281" s="63">
        <v>30000</v>
      </c>
      <c r="N281" s="64">
        <v>17846.25</v>
      </c>
      <c r="O281" s="63">
        <v>50000</v>
      </c>
      <c r="P281" s="64">
        <v>2482.5</v>
      </c>
      <c r="Q281" s="73">
        <v>30000</v>
      </c>
      <c r="R281" s="74" t="s">
        <v>906</v>
      </c>
    </row>
    <row r="282" spans="1:18" ht="13.5" thickBot="1">
      <c r="A282" s="36" t="s">
        <v>23</v>
      </c>
      <c r="B282" s="37">
        <v>10</v>
      </c>
      <c r="C282" s="108" t="s">
        <v>950</v>
      </c>
      <c r="D282" s="61" t="s">
        <v>667</v>
      </c>
      <c r="E282" s="61" t="s">
        <v>905</v>
      </c>
      <c r="F282" s="61" t="s">
        <v>694</v>
      </c>
      <c r="G282" s="61" t="s">
        <v>695</v>
      </c>
      <c r="H282" s="61" t="s">
        <v>565</v>
      </c>
      <c r="I282" s="62"/>
      <c r="J282" s="62"/>
      <c r="K282" s="63">
        <v>30000</v>
      </c>
      <c r="L282" s="64">
        <v>26160.06</v>
      </c>
      <c r="M282" s="63">
        <v>25000</v>
      </c>
      <c r="N282" s="64">
        <v>35815.49</v>
      </c>
      <c r="O282" s="63">
        <v>25000</v>
      </c>
      <c r="P282" s="64">
        <v>5925.11</v>
      </c>
      <c r="Q282" s="64">
        <v>25000</v>
      </c>
      <c r="R282" s="74"/>
    </row>
    <row r="283" spans="1:18" ht="13.5" thickBot="1">
      <c r="A283" s="36" t="s">
        <v>23</v>
      </c>
      <c r="B283" s="37">
        <v>10</v>
      </c>
      <c r="C283" s="108" t="s">
        <v>950</v>
      </c>
      <c r="D283" s="87" t="s">
        <v>594</v>
      </c>
      <c r="E283" s="87" t="s">
        <v>907</v>
      </c>
      <c r="F283" s="87" t="s">
        <v>505</v>
      </c>
      <c r="G283" s="87" t="s">
        <v>729</v>
      </c>
      <c r="H283" s="87" t="s">
        <v>595</v>
      </c>
      <c r="I283" s="88"/>
      <c r="J283" s="88"/>
      <c r="K283" s="89">
        <v>3600</v>
      </c>
      <c r="L283" s="90">
        <v>0</v>
      </c>
      <c r="M283" s="91"/>
      <c r="N283" s="92"/>
      <c r="O283" s="91"/>
      <c r="P283" s="92"/>
      <c r="Q283" s="90"/>
      <c r="R283" s="93"/>
    </row>
    <row r="284" spans="1:18" ht="13.5" thickBot="1">
      <c r="A284" s="36" t="s">
        <v>23</v>
      </c>
      <c r="B284" s="37">
        <v>10</v>
      </c>
      <c r="C284" s="108" t="s">
        <v>950</v>
      </c>
      <c r="D284" s="87" t="s">
        <v>594</v>
      </c>
      <c r="E284" s="87" t="s">
        <v>907</v>
      </c>
      <c r="F284" s="87" t="s">
        <v>908</v>
      </c>
      <c r="G284" s="87" t="s">
        <v>909</v>
      </c>
      <c r="H284" s="87" t="s">
        <v>595</v>
      </c>
      <c r="I284" s="88"/>
      <c r="J284" s="88"/>
      <c r="K284" s="89">
        <v>4000</v>
      </c>
      <c r="L284" s="90">
        <v>2470.4</v>
      </c>
      <c r="M284" s="89">
        <v>4500</v>
      </c>
      <c r="N284" s="90">
        <v>2455.62</v>
      </c>
      <c r="O284" s="89">
        <v>4500</v>
      </c>
      <c r="P284" s="90">
        <v>613.91999999999996</v>
      </c>
      <c r="Q284" s="94">
        <v>3500</v>
      </c>
      <c r="R284" s="93" t="s">
        <v>885</v>
      </c>
    </row>
    <row r="285" spans="1:18" ht="13.5" thickBot="1">
      <c r="A285" s="36" t="s">
        <v>23</v>
      </c>
      <c r="B285" s="37">
        <v>10</v>
      </c>
      <c r="C285" s="108" t="s">
        <v>950</v>
      </c>
      <c r="D285" s="87" t="s">
        <v>594</v>
      </c>
      <c r="E285" s="87" t="s">
        <v>907</v>
      </c>
      <c r="F285" s="87" t="s">
        <v>691</v>
      </c>
      <c r="G285" s="87" t="s">
        <v>692</v>
      </c>
      <c r="H285" s="87" t="s">
        <v>595</v>
      </c>
      <c r="I285" s="88"/>
      <c r="J285" s="88"/>
      <c r="K285" s="89">
        <v>100000</v>
      </c>
      <c r="L285" s="90">
        <v>75424.08</v>
      </c>
      <c r="M285" s="89">
        <v>125000</v>
      </c>
      <c r="N285" s="90">
        <v>109969.94</v>
      </c>
      <c r="O285" s="89">
        <v>200000</v>
      </c>
      <c r="P285" s="90">
        <v>15600</v>
      </c>
      <c r="Q285" s="94">
        <v>150000</v>
      </c>
      <c r="R285" s="93" t="s">
        <v>885</v>
      </c>
    </row>
    <row r="286" spans="1:18" ht="13.5" thickBot="1">
      <c r="A286" s="36" t="s">
        <v>23</v>
      </c>
      <c r="B286" s="37">
        <v>10</v>
      </c>
      <c r="C286" s="108" t="s">
        <v>950</v>
      </c>
      <c r="D286" s="87" t="s">
        <v>594</v>
      </c>
      <c r="E286" s="87" t="s">
        <v>907</v>
      </c>
      <c r="F286" s="87" t="s">
        <v>694</v>
      </c>
      <c r="G286" s="87" t="s">
        <v>695</v>
      </c>
      <c r="H286" s="87" t="s">
        <v>595</v>
      </c>
      <c r="I286" s="88"/>
      <c r="J286" s="88"/>
      <c r="K286" s="89">
        <v>25000</v>
      </c>
      <c r="L286" s="90">
        <v>4991.26</v>
      </c>
      <c r="M286" s="89">
        <v>25000</v>
      </c>
      <c r="N286" s="90">
        <v>15892.98</v>
      </c>
      <c r="O286" s="89">
        <v>30000</v>
      </c>
      <c r="P286" s="90">
        <v>2469.9499999999998</v>
      </c>
      <c r="Q286" s="90">
        <v>25000</v>
      </c>
      <c r="R286" s="93" t="s">
        <v>885</v>
      </c>
    </row>
    <row r="287" spans="1:18" ht="13.5" thickBot="1">
      <c r="A287" s="36" t="s">
        <v>23</v>
      </c>
      <c r="B287" s="37">
        <v>10</v>
      </c>
      <c r="C287" s="108" t="s">
        <v>950</v>
      </c>
      <c r="D287" s="95" t="s">
        <v>594</v>
      </c>
      <c r="E287" s="95" t="s">
        <v>907</v>
      </c>
      <c r="F287" s="95" t="s">
        <v>694</v>
      </c>
      <c r="G287" s="95" t="s">
        <v>695</v>
      </c>
      <c r="H287" s="95" t="s">
        <v>595</v>
      </c>
      <c r="I287" s="96"/>
      <c r="J287" s="95" t="s">
        <v>53</v>
      </c>
      <c r="K287" s="97">
        <v>0</v>
      </c>
      <c r="L287" s="98">
        <v>20.97</v>
      </c>
      <c r="M287" s="97">
        <v>0</v>
      </c>
      <c r="N287" s="98">
        <v>34.26</v>
      </c>
      <c r="O287" s="99"/>
      <c r="P287" s="100"/>
      <c r="Q287" s="98"/>
      <c r="R287" s="101" t="s">
        <v>910</v>
      </c>
    </row>
    <row r="288" spans="1:18" ht="13.5" thickBot="1">
      <c r="A288" s="36" t="s">
        <v>23</v>
      </c>
      <c r="B288" s="37">
        <v>10</v>
      </c>
      <c r="C288" s="108" t="s">
        <v>950</v>
      </c>
      <c r="D288" s="95" t="s">
        <v>594</v>
      </c>
      <c r="E288" s="95" t="s">
        <v>907</v>
      </c>
      <c r="F288" s="95" t="s">
        <v>694</v>
      </c>
      <c r="G288" s="95" t="s">
        <v>695</v>
      </c>
      <c r="H288" s="95" t="s">
        <v>565</v>
      </c>
      <c r="I288" s="96"/>
      <c r="J288" s="96"/>
      <c r="K288" s="97">
        <v>0</v>
      </c>
      <c r="L288" s="98">
        <v>122.82</v>
      </c>
      <c r="M288" s="99"/>
      <c r="N288" s="100"/>
      <c r="O288" s="97">
        <v>0</v>
      </c>
      <c r="P288" s="98">
        <v>740</v>
      </c>
      <c r="Q288" s="98"/>
      <c r="R288" s="101" t="s">
        <v>910</v>
      </c>
    </row>
    <row r="289" spans="1:24" ht="13.5" thickBot="1">
      <c r="A289" s="36" t="s">
        <v>23</v>
      </c>
      <c r="B289" s="37">
        <v>10</v>
      </c>
      <c r="C289" s="108" t="s">
        <v>950</v>
      </c>
      <c r="D289" s="87" t="s">
        <v>594</v>
      </c>
      <c r="E289" s="87" t="s">
        <v>907</v>
      </c>
      <c r="F289" s="87" t="s">
        <v>702</v>
      </c>
      <c r="G289" s="87" t="s">
        <v>703</v>
      </c>
      <c r="H289" s="87" t="s">
        <v>595</v>
      </c>
      <c r="I289" s="88"/>
      <c r="J289" s="88"/>
      <c r="K289" s="89">
        <v>147000</v>
      </c>
      <c r="L289" s="90">
        <v>163367</v>
      </c>
      <c r="M289" s="89">
        <v>160000</v>
      </c>
      <c r="N289" s="90">
        <v>145417</v>
      </c>
      <c r="O289" s="89">
        <v>160000</v>
      </c>
      <c r="P289" s="90">
        <v>114271.5</v>
      </c>
      <c r="Q289" s="90">
        <v>160000</v>
      </c>
      <c r="R289" s="93"/>
    </row>
    <row r="290" spans="1:24" ht="13.5" thickBot="1">
      <c r="A290" s="36" t="s">
        <v>23</v>
      </c>
      <c r="B290" s="37">
        <v>10</v>
      </c>
      <c r="C290" s="108" t="s">
        <v>950</v>
      </c>
      <c r="D290" s="87" t="s">
        <v>594</v>
      </c>
      <c r="E290" s="87" t="s">
        <v>907</v>
      </c>
      <c r="F290" s="87" t="s">
        <v>704</v>
      </c>
      <c r="G290" s="87" t="s">
        <v>705</v>
      </c>
      <c r="H290" s="87" t="s">
        <v>595</v>
      </c>
      <c r="I290" s="88"/>
      <c r="J290" s="88"/>
      <c r="K290" s="89">
        <v>30000</v>
      </c>
      <c r="L290" s="90">
        <v>40.75</v>
      </c>
      <c r="M290" s="89">
        <v>30000</v>
      </c>
      <c r="N290" s="90">
        <v>0</v>
      </c>
      <c r="O290" s="89">
        <v>45000</v>
      </c>
      <c r="P290" s="90">
        <v>17500</v>
      </c>
      <c r="Q290" s="94">
        <v>40000</v>
      </c>
      <c r="R290" s="93" t="s">
        <v>885</v>
      </c>
    </row>
    <row r="291" spans="1:24" ht="13.5" thickBot="1">
      <c r="A291" s="36" t="s">
        <v>23</v>
      </c>
      <c r="B291" s="37">
        <v>10</v>
      </c>
      <c r="C291" s="108" t="s">
        <v>950</v>
      </c>
      <c r="D291" s="87" t="s">
        <v>594</v>
      </c>
      <c r="E291" s="87" t="s">
        <v>907</v>
      </c>
      <c r="F291" s="87" t="s">
        <v>911</v>
      </c>
      <c r="G291" s="87" t="s">
        <v>912</v>
      </c>
      <c r="H291" s="87" t="s">
        <v>595</v>
      </c>
      <c r="I291" s="88"/>
      <c r="J291" s="88"/>
      <c r="K291" s="89">
        <v>65000</v>
      </c>
      <c r="L291" s="90">
        <v>0</v>
      </c>
      <c r="M291" s="89">
        <v>400000</v>
      </c>
      <c r="N291" s="90">
        <v>162785.65</v>
      </c>
      <c r="O291" s="91"/>
      <c r="P291" s="92"/>
      <c r="Q291" s="102">
        <v>250000</v>
      </c>
      <c r="R291" s="103" t="s">
        <v>913</v>
      </c>
      <c r="T291" s="263">
        <f>SUM(O280:O291)</f>
        <v>514500</v>
      </c>
      <c r="U291" s="263">
        <f>SUM(Q280:Q291)</f>
        <v>683500</v>
      </c>
    </row>
    <row r="292" spans="1:24" ht="13.5" thickBot="1">
      <c r="A292" s="36" t="s">
        <v>23</v>
      </c>
      <c r="B292" s="37">
        <v>14</v>
      </c>
      <c r="C292" s="108" t="s">
        <v>954</v>
      </c>
      <c r="D292" s="38" t="s">
        <v>40</v>
      </c>
      <c r="E292" s="38" t="s">
        <v>922</v>
      </c>
      <c r="F292" s="38" t="s">
        <v>870</v>
      </c>
      <c r="G292" s="38" t="s">
        <v>871</v>
      </c>
      <c r="H292" s="38" t="s">
        <v>42</v>
      </c>
      <c r="I292" s="38" t="s">
        <v>506</v>
      </c>
      <c r="J292" s="39"/>
      <c r="K292" s="40">
        <v>9000</v>
      </c>
      <c r="L292" s="41">
        <v>0</v>
      </c>
      <c r="M292" s="40">
        <v>9000</v>
      </c>
      <c r="N292" s="41">
        <v>0</v>
      </c>
      <c r="O292" s="40">
        <v>9000</v>
      </c>
      <c r="P292" s="41">
        <v>0</v>
      </c>
      <c r="Q292" s="194">
        <v>9000</v>
      </c>
      <c r="S292" s="127"/>
      <c r="T292" s="127"/>
      <c r="U292" s="264">
        <f>+U291-T291</f>
        <v>169000</v>
      </c>
      <c r="V292" s="127"/>
      <c r="W292" s="127"/>
      <c r="X292" s="127"/>
    </row>
    <row r="293" spans="1:24" ht="13.5" thickBot="1">
      <c r="A293" s="36" t="s">
        <v>23</v>
      </c>
      <c r="B293" s="37">
        <v>14</v>
      </c>
      <c r="C293" s="108" t="s">
        <v>954</v>
      </c>
      <c r="D293" s="38" t="s">
        <v>40</v>
      </c>
      <c r="E293" s="38" t="s">
        <v>922</v>
      </c>
      <c r="F293" s="38" t="s">
        <v>870</v>
      </c>
      <c r="G293" s="38" t="s">
        <v>871</v>
      </c>
      <c r="H293" s="38" t="s">
        <v>42</v>
      </c>
      <c r="I293" s="38" t="s">
        <v>813</v>
      </c>
      <c r="J293" s="39"/>
      <c r="K293" s="35"/>
      <c r="L293" s="23"/>
      <c r="M293" s="40">
        <v>0</v>
      </c>
      <c r="N293" s="41">
        <v>12600</v>
      </c>
      <c r="O293" s="35"/>
      <c r="P293" s="23"/>
      <c r="Q293" s="194"/>
    </row>
    <row r="294" spans="1:24" ht="13.5" thickBot="1">
      <c r="A294" s="36" t="s">
        <v>23</v>
      </c>
      <c r="B294" s="37">
        <v>14</v>
      </c>
      <c r="C294" s="108" t="s">
        <v>954</v>
      </c>
      <c r="D294" s="38" t="s">
        <v>40</v>
      </c>
      <c r="E294" s="38" t="s">
        <v>922</v>
      </c>
      <c r="F294" s="38" t="s">
        <v>727</v>
      </c>
      <c r="G294" s="38" t="s">
        <v>728</v>
      </c>
      <c r="H294" s="38" t="s">
        <v>42</v>
      </c>
      <c r="I294" s="38" t="s">
        <v>506</v>
      </c>
      <c r="J294" s="39"/>
      <c r="K294" s="40">
        <v>17000</v>
      </c>
      <c r="L294" s="41">
        <v>1223.26</v>
      </c>
      <c r="M294" s="40">
        <v>17000</v>
      </c>
      <c r="N294" s="41">
        <v>0</v>
      </c>
      <c r="O294" s="40">
        <v>17000</v>
      </c>
      <c r="P294" s="41">
        <v>0</v>
      </c>
      <c r="Q294" s="127">
        <v>17000</v>
      </c>
    </row>
    <row r="295" spans="1:24" ht="13.5" thickBot="1">
      <c r="A295" s="36" t="s">
        <v>23</v>
      </c>
      <c r="B295" s="37">
        <v>14</v>
      </c>
      <c r="C295" s="108" t="s">
        <v>954</v>
      </c>
      <c r="D295" s="38" t="s">
        <v>40</v>
      </c>
      <c r="E295" s="38" t="s">
        <v>922</v>
      </c>
      <c r="F295" s="38" t="s">
        <v>727</v>
      </c>
      <c r="G295" s="38" t="s">
        <v>728</v>
      </c>
      <c r="H295" s="38" t="s">
        <v>42</v>
      </c>
      <c r="I295" s="38" t="s">
        <v>804</v>
      </c>
      <c r="J295" s="39"/>
      <c r="K295" s="40">
        <v>0</v>
      </c>
      <c r="L295" s="41">
        <v>1177</v>
      </c>
      <c r="M295" s="35"/>
      <c r="N295" s="23"/>
      <c r="O295" s="35"/>
      <c r="P295" s="23"/>
      <c r="Q295" s="127"/>
    </row>
    <row r="296" spans="1:24" ht="13.5" thickBot="1">
      <c r="A296" s="36" t="s">
        <v>23</v>
      </c>
      <c r="B296" s="37">
        <v>14</v>
      </c>
      <c r="C296" s="108" t="s">
        <v>954</v>
      </c>
      <c r="D296" s="38" t="s">
        <v>40</v>
      </c>
      <c r="E296" s="38" t="s">
        <v>922</v>
      </c>
      <c r="F296" s="38" t="s">
        <v>775</v>
      </c>
      <c r="G296" s="38" t="s">
        <v>776</v>
      </c>
      <c r="H296" s="38" t="s">
        <v>65</v>
      </c>
      <c r="I296" s="38" t="s">
        <v>506</v>
      </c>
      <c r="J296" s="39"/>
      <c r="K296" s="35"/>
      <c r="L296" s="23"/>
      <c r="M296" s="40">
        <v>5500</v>
      </c>
      <c r="N296" s="41">
        <v>0</v>
      </c>
      <c r="O296" s="35"/>
      <c r="P296" s="23"/>
      <c r="Q296" s="194">
        <v>0</v>
      </c>
    </row>
    <row r="297" spans="1:24" ht="13.5" thickBot="1">
      <c r="A297" s="36" t="s">
        <v>23</v>
      </c>
      <c r="B297" s="37">
        <v>14</v>
      </c>
      <c r="C297" s="108" t="s">
        <v>954</v>
      </c>
      <c r="D297" s="38" t="s">
        <v>40</v>
      </c>
      <c r="E297" s="38" t="s">
        <v>922</v>
      </c>
      <c r="F297" s="38" t="s">
        <v>775</v>
      </c>
      <c r="G297" s="38" t="s">
        <v>776</v>
      </c>
      <c r="H297" s="38" t="s">
        <v>42</v>
      </c>
      <c r="I297" s="39"/>
      <c r="J297" s="39"/>
      <c r="K297" s="40">
        <v>0</v>
      </c>
      <c r="L297" s="41">
        <v>2488.4899999999998</v>
      </c>
      <c r="M297" s="35"/>
      <c r="N297" s="23"/>
      <c r="O297" s="35"/>
      <c r="P297" s="23"/>
      <c r="Q297" s="195">
        <v>0</v>
      </c>
    </row>
    <row r="298" spans="1:24" ht="13.5" thickBot="1">
      <c r="A298" s="36" t="s">
        <v>23</v>
      </c>
      <c r="B298" s="37">
        <v>14</v>
      </c>
      <c r="C298" s="108" t="s">
        <v>954</v>
      </c>
      <c r="D298" s="38" t="s">
        <v>40</v>
      </c>
      <c r="E298" s="38" t="s">
        <v>922</v>
      </c>
      <c r="F298" s="38" t="s">
        <v>505</v>
      </c>
      <c r="G298" s="38" t="s">
        <v>729</v>
      </c>
      <c r="H298" s="38" t="s">
        <v>42</v>
      </c>
      <c r="I298" s="38" t="s">
        <v>506</v>
      </c>
      <c r="J298" s="39"/>
      <c r="K298" s="40">
        <v>24000</v>
      </c>
      <c r="L298" s="41">
        <v>13819.82</v>
      </c>
      <c r="M298" s="40">
        <v>24000</v>
      </c>
      <c r="N298" s="41">
        <v>0</v>
      </c>
      <c r="O298" s="40">
        <v>24000</v>
      </c>
      <c r="P298" s="41">
        <v>0</v>
      </c>
      <c r="Q298" s="195">
        <v>24000</v>
      </c>
    </row>
    <row r="299" spans="1:24" ht="13.5" thickBot="1">
      <c r="A299" s="36" t="s">
        <v>23</v>
      </c>
      <c r="B299" s="37">
        <v>14</v>
      </c>
      <c r="C299" s="108" t="s">
        <v>954</v>
      </c>
      <c r="D299" s="38" t="s">
        <v>40</v>
      </c>
      <c r="E299" s="38" t="s">
        <v>922</v>
      </c>
      <c r="F299" s="38" t="s">
        <v>505</v>
      </c>
      <c r="G299" s="38" t="s">
        <v>729</v>
      </c>
      <c r="H299" s="38" t="s">
        <v>42</v>
      </c>
      <c r="I299" s="39"/>
      <c r="J299" s="39"/>
      <c r="K299" s="35"/>
      <c r="L299" s="23"/>
      <c r="M299" s="35"/>
      <c r="N299" s="23"/>
      <c r="O299" s="40">
        <v>0</v>
      </c>
      <c r="P299" s="41">
        <v>9402.11</v>
      </c>
      <c r="Q299" s="195">
        <v>0</v>
      </c>
    </row>
    <row r="300" spans="1:24" ht="13.5" thickBot="1">
      <c r="A300" s="36" t="s">
        <v>23</v>
      </c>
      <c r="B300" s="37">
        <v>14</v>
      </c>
      <c r="C300" s="108" t="s">
        <v>954</v>
      </c>
      <c r="D300" s="38" t="s">
        <v>40</v>
      </c>
      <c r="E300" s="38" t="s">
        <v>922</v>
      </c>
      <c r="F300" s="38" t="s">
        <v>843</v>
      </c>
      <c r="G300" s="38" t="s">
        <v>844</v>
      </c>
      <c r="H300" s="38" t="s">
        <v>42</v>
      </c>
      <c r="I300" s="39"/>
      <c r="J300" s="39"/>
      <c r="K300" s="40">
        <v>1500</v>
      </c>
      <c r="L300" s="41">
        <v>492.36</v>
      </c>
      <c r="M300" s="35"/>
      <c r="N300" s="23"/>
      <c r="O300" s="35"/>
      <c r="P300" s="23"/>
      <c r="Q300" s="195">
        <v>0</v>
      </c>
    </row>
    <row r="301" spans="1:24" ht="13.5" thickBot="1">
      <c r="A301" s="36" t="s">
        <v>23</v>
      </c>
      <c r="B301" s="37">
        <v>14</v>
      </c>
      <c r="C301" s="108" t="s">
        <v>954</v>
      </c>
      <c r="D301" s="38" t="s">
        <v>40</v>
      </c>
      <c r="E301" s="38" t="s">
        <v>922</v>
      </c>
      <c r="F301" s="38" t="s">
        <v>689</v>
      </c>
      <c r="G301" s="38" t="s">
        <v>690</v>
      </c>
      <c r="H301" s="38" t="s">
        <v>42</v>
      </c>
      <c r="I301" s="39"/>
      <c r="J301" s="39"/>
      <c r="K301" s="40">
        <v>32500</v>
      </c>
      <c r="L301" s="41">
        <v>29202.959999999999</v>
      </c>
      <c r="M301" s="40">
        <v>32410</v>
      </c>
      <c r="N301" s="41">
        <v>11927.62</v>
      </c>
      <c r="O301" s="40">
        <v>32410</v>
      </c>
      <c r="P301" s="41">
        <v>11111.91</v>
      </c>
      <c r="Q301" s="195">
        <v>32410</v>
      </c>
    </row>
    <row r="302" spans="1:24" ht="13.5" thickBot="1">
      <c r="A302" s="36" t="s">
        <v>23</v>
      </c>
      <c r="B302" s="37">
        <v>14</v>
      </c>
      <c r="C302" s="108" t="s">
        <v>954</v>
      </c>
      <c r="D302" s="38" t="s">
        <v>40</v>
      </c>
      <c r="E302" s="38" t="s">
        <v>922</v>
      </c>
      <c r="F302" s="38" t="s">
        <v>691</v>
      </c>
      <c r="G302" s="38" t="s">
        <v>692</v>
      </c>
      <c r="H302" s="38" t="s">
        <v>42</v>
      </c>
      <c r="I302" s="39"/>
      <c r="J302" s="39"/>
      <c r="K302" s="40">
        <v>128000</v>
      </c>
      <c r="L302" s="41">
        <v>165710.01999999999</v>
      </c>
      <c r="M302" s="40">
        <v>172000</v>
      </c>
      <c r="N302" s="41">
        <v>162484.53</v>
      </c>
      <c r="O302" s="40">
        <v>172000</v>
      </c>
      <c r="P302" s="41">
        <v>86853.75</v>
      </c>
      <c r="Q302" s="127">
        <f>172000+70000</f>
        <v>242000</v>
      </c>
    </row>
    <row r="303" spans="1:24" ht="13.5" thickBot="1">
      <c r="A303" s="36" t="s">
        <v>23</v>
      </c>
      <c r="B303" s="37">
        <v>14</v>
      </c>
      <c r="C303" s="108" t="s">
        <v>954</v>
      </c>
      <c r="D303" s="38" t="s">
        <v>40</v>
      </c>
      <c r="E303" s="38" t="s">
        <v>922</v>
      </c>
      <c r="F303" s="38" t="s">
        <v>718</v>
      </c>
      <c r="G303" s="38" t="s">
        <v>719</v>
      </c>
      <c r="H303" s="38" t="s">
        <v>42</v>
      </c>
      <c r="I303" s="39"/>
      <c r="J303" s="39"/>
      <c r="K303" s="40">
        <v>5000</v>
      </c>
      <c r="L303" s="41">
        <v>0</v>
      </c>
      <c r="M303" s="40">
        <v>3000</v>
      </c>
      <c r="N303" s="41">
        <v>7342.23</v>
      </c>
      <c r="O303" s="40">
        <v>3000</v>
      </c>
      <c r="P303" s="41">
        <v>177.35</v>
      </c>
      <c r="Q303" s="195">
        <v>3000</v>
      </c>
    </row>
    <row r="304" spans="1:24" ht="13.5" thickBot="1">
      <c r="A304" s="36" t="s">
        <v>23</v>
      </c>
      <c r="B304" s="37">
        <v>14</v>
      </c>
      <c r="C304" s="108" t="s">
        <v>954</v>
      </c>
      <c r="D304" s="38" t="s">
        <v>40</v>
      </c>
      <c r="E304" s="38" t="s">
        <v>922</v>
      </c>
      <c r="F304" s="38" t="s">
        <v>694</v>
      </c>
      <c r="G304" s="38" t="s">
        <v>695</v>
      </c>
      <c r="H304" s="38" t="s">
        <v>42</v>
      </c>
      <c r="I304" s="39"/>
      <c r="J304" s="39"/>
      <c r="K304" s="40">
        <v>17800</v>
      </c>
      <c r="L304" s="41">
        <v>16531.939999999999</v>
      </c>
      <c r="M304" s="40">
        <v>25000</v>
      </c>
      <c r="N304" s="41">
        <v>33437.410000000003</v>
      </c>
      <c r="O304" s="40">
        <v>25000</v>
      </c>
      <c r="P304" s="41">
        <v>2969.27</v>
      </c>
      <c r="Q304" s="195">
        <v>25000</v>
      </c>
    </row>
    <row r="305" spans="1:17" ht="13.5" thickBot="1">
      <c r="A305" s="36" t="s">
        <v>23</v>
      </c>
      <c r="B305" s="37">
        <v>14</v>
      </c>
      <c r="C305" s="108" t="s">
        <v>954</v>
      </c>
      <c r="D305" s="38" t="s">
        <v>40</v>
      </c>
      <c r="E305" s="38" t="s">
        <v>922</v>
      </c>
      <c r="F305" s="38" t="s">
        <v>731</v>
      </c>
      <c r="G305" s="38" t="s">
        <v>732</v>
      </c>
      <c r="H305" s="38" t="s">
        <v>42</v>
      </c>
      <c r="I305" s="39"/>
      <c r="J305" s="39"/>
      <c r="K305" s="40">
        <v>0</v>
      </c>
      <c r="L305" s="41">
        <v>523.39</v>
      </c>
      <c r="M305" s="40">
        <v>0</v>
      </c>
      <c r="N305" s="41">
        <v>51.93</v>
      </c>
      <c r="O305" s="35"/>
      <c r="P305" s="23"/>
      <c r="Q305" s="195">
        <v>0</v>
      </c>
    </row>
    <row r="306" spans="1:17" ht="13.5" thickBot="1">
      <c r="A306" s="36" t="s">
        <v>23</v>
      </c>
      <c r="B306" s="37">
        <v>14</v>
      </c>
      <c r="C306" s="108" t="s">
        <v>954</v>
      </c>
      <c r="D306" s="38" t="s">
        <v>40</v>
      </c>
      <c r="E306" s="38" t="s">
        <v>922</v>
      </c>
      <c r="F306" s="38" t="s">
        <v>700</v>
      </c>
      <c r="G306" s="38" t="s">
        <v>701</v>
      </c>
      <c r="H306" s="38" t="s">
        <v>42</v>
      </c>
      <c r="I306" s="39"/>
      <c r="J306" s="39"/>
      <c r="K306" s="40">
        <v>1000</v>
      </c>
      <c r="L306" s="41">
        <v>1966.25</v>
      </c>
      <c r="M306" s="40">
        <v>2500</v>
      </c>
      <c r="N306" s="41">
        <v>949.09</v>
      </c>
      <c r="O306" s="40">
        <v>2500</v>
      </c>
      <c r="P306" s="41">
        <v>404.23</v>
      </c>
      <c r="Q306" s="195">
        <v>2500</v>
      </c>
    </row>
    <row r="307" spans="1:17" ht="13.5" thickBot="1">
      <c r="A307" s="36" t="s">
        <v>23</v>
      </c>
      <c r="B307" s="37">
        <v>14</v>
      </c>
      <c r="C307" s="108" t="s">
        <v>954</v>
      </c>
      <c r="D307" s="38" t="s">
        <v>40</v>
      </c>
      <c r="E307" s="38" t="s">
        <v>922</v>
      </c>
      <c r="F307" s="38" t="s">
        <v>702</v>
      </c>
      <c r="G307" s="38" t="s">
        <v>703</v>
      </c>
      <c r="H307" s="38" t="s">
        <v>42</v>
      </c>
      <c r="I307" s="39"/>
      <c r="J307" s="39"/>
      <c r="K307" s="40">
        <v>2530</v>
      </c>
      <c r="L307" s="41">
        <v>1180</v>
      </c>
      <c r="M307" s="40">
        <v>5000</v>
      </c>
      <c r="N307" s="41">
        <v>4130</v>
      </c>
      <c r="O307" s="40">
        <v>5000</v>
      </c>
      <c r="P307" s="41">
        <v>5450</v>
      </c>
      <c r="Q307" s="127">
        <v>7200</v>
      </c>
    </row>
    <row r="308" spans="1:17" ht="13.5" thickBot="1">
      <c r="A308" s="36" t="s">
        <v>23</v>
      </c>
      <c r="B308" s="37">
        <v>14</v>
      </c>
      <c r="C308" s="108" t="s">
        <v>954</v>
      </c>
      <c r="D308" s="38" t="s">
        <v>40</v>
      </c>
      <c r="E308" s="38" t="s">
        <v>922</v>
      </c>
      <c r="F308" s="38" t="s">
        <v>890</v>
      </c>
      <c r="G308" s="38" t="s">
        <v>891</v>
      </c>
      <c r="H308" s="38" t="s">
        <v>42</v>
      </c>
      <c r="I308" s="39"/>
      <c r="J308" s="39"/>
      <c r="K308" s="35"/>
      <c r="L308" s="23"/>
      <c r="M308" s="40">
        <v>0</v>
      </c>
      <c r="N308" s="41">
        <v>40</v>
      </c>
      <c r="O308" s="35"/>
      <c r="P308" s="23"/>
      <c r="Q308" s="195">
        <v>500</v>
      </c>
    </row>
    <row r="309" spans="1:17" ht="13.5" thickBot="1">
      <c r="A309" s="36" t="s">
        <v>23</v>
      </c>
      <c r="B309" s="37">
        <v>14</v>
      </c>
      <c r="C309" s="108" t="s">
        <v>954</v>
      </c>
      <c r="D309" s="38" t="s">
        <v>40</v>
      </c>
      <c r="E309" s="38" t="s">
        <v>922</v>
      </c>
      <c r="F309" s="38" t="s">
        <v>923</v>
      </c>
      <c r="G309" s="38" t="s">
        <v>924</v>
      </c>
      <c r="H309" s="38" t="s">
        <v>42</v>
      </c>
      <c r="I309" s="39"/>
      <c r="J309" s="39"/>
      <c r="K309" s="40">
        <v>30000</v>
      </c>
      <c r="L309" s="41">
        <v>45491.57</v>
      </c>
      <c r="M309" s="40">
        <v>60000</v>
      </c>
      <c r="N309" s="41">
        <v>54689.03</v>
      </c>
      <c r="O309" s="40">
        <v>60000</v>
      </c>
      <c r="P309" s="41">
        <v>15108.2</v>
      </c>
      <c r="Q309" s="195">
        <v>60000</v>
      </c>
    </row>
    <row r="310" spans="1:17" ht="13.5" thickBot="1">
      <c r="A310" s="36" t="s">
        <v>23</v>
      </c>
      <c r="B310" s="37">
        <v>14</v>
      </c>
      <c r="C310" s="108" t="s">
        <v>954</v>
      </c>
      <c r="D310" s="38" t="s">
        <v>40</v>
      </c>
      <c r="E310" s="38" t="s">
        <v>922</v>
      </c>
      <c r="F310" s="38" t="s">
        <v>925</v>
      </c>
      <c r="G310" s="38" t="s">
        <v>926</v>
      </c>
      <c r="H310" s="38" t="s">
        <v>42</v>
      </c>
      <c r="I310" s="39"/>
      <c r="J310" s="39"/>
      <c r="K310" s="40">
        <v>13000</v>
      </c>
      <c r="L310" s="41">
        <v>29323.65</v>
      </c>
      <c r="M310" s="40">
        <v>20000</v>
      </c>
      <c r="N310" s="41">
        <v>26694.799999999999</v>
      </c>
      <c r="O310" s="40">
        <v>20000</v>
      </c>
      <c r="P310" s="41">
        <v>-2</v>
      </c>
      <c r="Q310" s="195">
        <v>20000</v>
      </c>
    </row>
    <row r="311" spans="1:17" ht="13.5" thickBot="1">
      <c r="A311" s="36" t="s">
        <v>23</v>
      </c>
      <c r="B311" s="37">
        <v>14</v>
      </c>
      <c r="C311" s="108" t="s">
        <v>954</v>
      </c>
      <c r="D311" s="38" t="s">
        <v>40</v>
      </c>
      <c r="E311" s="38" t="s">
        <v>922</v>
      </c>
      <c r="F311" s="38" t="s">
        <v>745</v>
      </c>
      <c r="G311" s="38" t="s">
        <v>746</v>
      </c>
      <c r="H311" s="38" t="s">
        <v>42</v>
      </c>
      <c r="I311" s="39"/>
      <c r="J311" s="39"/>
      <c r="K311" s="40">
        <v>0</v>
      </c>
      <c r="L311" s="41">
        <v>5.09</v>
      </c>
      <c r="M311" s="35"/>
      <c r="N311" s="23"/>
      <c r="O311" s="35"/>
      <c r="P311" s="23"/>
      <c r="Q311" s="127">
        <v>200</v>
      </c>
    </row>
    <row r="312" spans="1:17" ht="13.5" thickBot="1">
      <c r="A312" s="36" t="s">
        <v>23</v>
      </c>
      <c r="B312" s="37">
        <v>14</v>
      </c>
      <c r="C312" s="108" t="s">
        <v>954</v>
      </c>
      <c r="D312" s="38" t="s">
        <v>40</v>
      </c>
      <c r="E312" s="38" t="s">
        <v>922</v>
      </c>
      <c r="F312" s="38" t="s">
        <v>936</v>
      </c>
      <c r="G312" s="38" t="s">
        <v>937</v>
      </c>
      <c r="H312" s="38" t="s">
        <v>42</v>
      </c>
      <c r="I312" s="39"/>
      <c r="J312" s="39"/>
      <c r="K312" s="35"/>
      <c r="L312" s="23"/>
      <c r="M312" s="40">
        <v>0</v>
      </c>
      <c r="N312" s="41">
        <v>61.61</v>
      </c>
      <c r="O312" s="35"/>
      <c r="P312" s="23"/>
      <c r="Q312" s="127"/>
    </row>
    <row r="313" spans="1:17" ht="13.5" thickBot="1">
      <c r="A313" s="36" t="s">
        <v>23</v>
      </c>
      <c r="B313" s="37">
        <v>14</v>
      </c>
      <c r="C313" s="108" t="s">
        <v>954</v>
      </c>
      <c r="D313" s="38" t="s">
        <v>40</v>
      </c>
      <c r="E313" s="38" t="s">
        <v>922</v>
      </c>
      <c r="F313" s="38" t="s">
        <v>722</v>
      </c>
      <c r="G313" s="38" t="s">
        <v>723</v>
      </c>
      <c r="H313" s="38" t="s">
        <v>42</v>
      </c>
      <c r="I313" s="39"/>
      <c r="J313" s="39"/>
      <c r="K313" s="40">
        <v>170000</v>
      </c>
      <c r="L313" s="41">
        <v>67051.240000000005</v>
      </c>
      <c r="M313" s="40">
        <v>120000</v>
      </c>
      <c r="N313" s="41">
        <v>26817.51</v>
      </c>
      <c r="O313" s="40">
        <v>120000</v>
      </c>
      <c r="P313" s="41">
        <v>7443.93</v>
      </c>
      <c r="Q313" s="127">
        <v>120000</v>
      </c>
    </row>
    <row r="314" spans="1:17" ht="13.5" thickBot="1">
      <c r="A314" s="36" t="s">
        <v>23</v>
      </c>
      <c r="B314" s="37">
        <v>14</v>
      </c>
      <c r="C314" s="108" t="s">
        <v>954</v>
      </c>
      <c r="D314" s="38" t="s">
        <v>40</v>
      </c>
      <c r="E314" s="38" t="s">
        <v>922</v>
      </c>
      <c r="F314" s="38" t="s">
        <v>874</v>
      </c>
      <c r="G314" s="38" t="s">
        <v>875</v>
      </c>
      <c r="H314" s="38" t="s">
        <v>42</v>
      </c>
      <c r="I314" s="39"/>
      <c r="J314" s="39"/>
      <c r="K314" s="40">
        <v>0</v>
      </c>
      <c r="L314" s="41">
        <v>1254.83</v>
      </c>
      <c r="M314" s="40">
        <v>5000</v>
      </c>
      <c r="N314" s="41">
        <v>5583.22</v>
      </c>
      <c r="O314" s="40">
        <v>5000</v>
      </c>
      <c r="P314" s="41">
        <v>2522.06</v>
      </c>
      <c r="Q314" s="195">
        <v>20000</v>
      </c>
    </row>
    <row r="315" spans="1:17" ht="13.5" thickBot="1">
      <c r="A315" s="36" t="s">
        <v>23</v>
      </c>
      <c r="B315" s="37">
        <v>14</v>
      </c>
      <c r="C315" s="108" t="s">
        <v>954</v>
      </c>
      <c r="D315" s="38" t="s">
        <v>40</v>
      </c>
      <c r="E315" s="38" t="s">
        <v>922</v>
      </c>
      <c r="F315" s="38" t="s">
        <v>757</v>
      </c>
      <c r="G315" s="38" t="s">
        <v>758</v>
      </c>
      <c r="H315" s="38" t="s">
        <v>42</v>
      </c>
      <c r="I315" s="39"/>
      <c r="J315" s="39"/>
      <c r="K315" s="40">
        <v>1740</v>
      </c>
      <c r="L315" s="41">
        <v>14015.79</v>
      </c>
      <c r="M315" s="40">
        <v>1740</v>
      </c>
      <c r="N315" s="41">
        <v>22102.6</v>
      </c>
      <c r="O315" s="40">
        <v>1740</v>
      </c>
      <c r="P315" s="41">
        <v>4274.25</v>
      </c>
      <c r="Q315" s="127">
        <v>5000</v>
      </c>
    </row>
    <row r="316" spans="1:17" ht="13.5" thickBot="1">
      <c r="A316" s="36" t="s">
        <v>23</v>
      </c>
      <c r="B316" s="37">
        <v>14</v>
      </c>
      <c r="C316" s="108" t="s">
        <v>954</v>
      </c>
      <c r="D316" s="38" t="s">
        <v>40</v>
      </c>
      <c r="E316" s="38" t="s">
        <v>922</v>
      </c>
      <c r="F316" s="38" t="s">
        <v>757</v>
      </c>
      <c r="G316" s="38" t="s">
        <v>758</v>
      </c>
      <c r="H316" s="38" t="s">
        <v>301</v>
      </c>
      <c r="I316" s="39"/>
      <c r="J316" s="39"/>
      <c r="K316" s="40">
        <v>0</v>
      </c>
      <c r="L316" s="41">
        <v>747.5</v>
      </c>
      <c r="M316" s="35"/>
      <c r="N316" s="23"/>
      <c r="O316" s="35"/>
      <c r="P316" s="23"/>
      <c r="Q316" s="127"/>
    </row>
    <row r="317" spans="1:17" ht="13.5" thickBot="1">
      <c r="A317" s="36" t="s">
        <v>23</v>
      </c>
      <c r="B317" s="37">
        <v>14</v>
      </c>
      <c r="C317" s="108" t="s">
        <v>954</v>
      </c>
      <c r="D317" s="38" t="s">
        <v>40</v>
      </c>
      <c r="E317" s="38" t="s">
        <v>922</v>
      </c>
      <c r="F317" s="38" t="s">
        <v>927</v>
      </c>
      <c r="G317" s="38" t="s">
        <v>928</v>
      </c>
      <c r="H317" s="38" t="s">
        <v>42</v>
      </c>
      <c r="I317" s="39"/>
      <c r="J317" s="39"/>
      <c r="K317" s="40">
        <v>0</v>
      </c>
      <c r="L317" s="41">
        <v>332</v>
      </c>
      <c r="M317" s="35"/>
      <c r="N317" s="23"/>
      <c r="O317" s="35"/>
      <c r="P317" s="23"/>
      <c r="Q317" s="127"/>
    </row>
    <row r="318" spans="1:17" ht="13.5" thickBot="1">
      <c r="A318" s="36" t="s">
        <v>23</v>
      </c>
      <c r="B318" s="37">
        <v>14</v>
      </c>
      <c r="C318" s="108" t="s">
        <v>954</v>
      </c>
      <c r="D318" s="38" t="s">
        <v>40</v>
      </c>
      <c r="E318" s="38" t="s">
        <v>922</v>
      </c>
      <c r="F318" s="38" t="s">
        <v>759</v>
      </c>
      <c r="G318" s="38" t="s">
        <v>760</v>
      </c>
      <c r="H318" s="38" t="s">
        <v>42</v>
      </c>
      <c r="I318" s="39"/>
      <c r="J318" s="39"/>
      <c r="K318" s="40">
        <v>0</v>
      </c>
      <c r="L318" s="41">
        <v>35311.54</v>
      </c>
      <c r="M318" s="35"/>
      <c r="N318" s="23"/>
      <c r="O318" s="35"/>
      <c r="P318" s="23"/>
      <c r="Q318" s="194">
        <v>0</v>
      </c>
    </row>
    <row r="319" spans="1:17" ht="13.5" thickBot="1">
      <c r="A319" s="36" t="s">
        <v>23</v>
      </c>
      <c r="B319" s="37">
        <v>14</v>
      </c>
      <c r="C319" s="108" t="s">
        <v>954</v>
      </c>
      <c r="D319" s="38" t="s">
        <v>40</v>
      </c>
      <c r="E319" s="38" t="s">
        <v>922</v>
      </c>
      <c r="F319" s="38" t="s">
        <v>866</v>
      </c>
      <c r="G319" s="38" t="s">
        <v>867</v>
      </c>
      <c r="H319" s="38" t="s">
        <v>42</v>
      </c>
      <c r="I319" s="39"/>
      <c r="J319" s="39"/>
      <c r="K319" s="35"/>
      <c r="L319" s="23"/>
      <c r="M319" s="35"/>
      <c r="N319" s="23"/>
      <c r="O319" s="40">
        <v>0</v>
      </c>
      <c r="P319" s="41">
        <v>1100</v>
      </c>
      <c r="Q319" s="127">
        <v>0</v>
      </c>
    </row>
    <row r="320" spans="1:17" ht="13.5" thickBot="1">
      <c r="A320" s="36" t="s">
        <v>23</v>
      </c>
      <c r="B320" s="37">
        <v>14</v>
      </c>
      <c r="C320" s="108" t="s">
        <v>954</v>
      </c>
      <c r="D320" s="38" t="s">
        <v>40</v>
      </c>
      <c r="E320" s="38" t="s">
        <v>922</v>
      </c>
      <c r="F320" s="38" t="s">
        <v>707</v>
      </c>
      <c r="G320" s="38" t="s">
        <v>708</v>
      </c>
      <c r="H320" s="38" t="s">
        <v>42</v>
      </c>
      <c r="I320" s="39"/>
      <c r="J320" s="39"/>
      <c r="K320" s="35"/>
      <c r="L320" s="23"/>
      <c r="M320" s="40">
        <v>0</v>
      </c>
      <c r="N320" s="41">
        <v>2846.75</v>
      </c>
      <c r="O320" s="40">
        <v>0</v>
      </c>
      <c r="P320" s="41">
        <v>2215.52</v>
      </c>
      <c r="Q320" s="194">
        <v>0</v>
      </c>
    </row>
    <row r="321" spans="1:17" ht="13.5" thickBot="1">
      <c r="A321" s="36" t="s">
        <v>23</v>
      </c>
      <c r="B321" s="37">
        <v>14</v>
      </c>
      <c r="C321" s="108" t="s">
        <v>954</v>
      </c>
      <c r="D321" s="38" t="s">
        <v>40</v>
      </c>
      <c r="E321" s="38" t="s">
        <v>922</v>
      </c>
      <c r="F321" s="38" t="s">
        <v>724</v>
      </c>
      <c r="G321" s="38" t="s">
        <v>725</v>
      </c>
      <c r="H321" s="38" t="s">
        <v>42</v>
      </c>
      <c r="I321" s="39"/>
      <c r="J321" s="39"/>
      <c r="K321" s="40">
        <v>0</v>
      </c>
      <c r="L321" s="41">
        <v>15253.1</v>
      </c>
      <c r="M321" s="35"/>
      <c r="N321" s="23"/>
      <c r="O321" s="40">
        <v>10000</v>
      </c>
      <c r="P321" s="41">
        <v>0</v>
      </c>
      <c r="Q321" s="127">
        <v>0</v>
      </c>
    </row>
    <row r="322" spans="1:17" ht="13.5" thickBot="1">
      <c r="A322" s="36" t="s">
        <v>23</v>
      </c>
      <c r="B322" s="37">
        <v>14</v>
      </c>
      <c r="C322" s="108" t="s">
        <v>954</v>
      </c>
      <c r="D322" s="38" t="s">
        <v>40</v>
      </c>
      <c r="E322" s="38" t="s">
        <v>922</v>
      </c>
      <c r="F322" s="38" t="s">
        <v>763</v>
      </c>
      <c r="G322" s="38" t="s">
        <v>764</v>
      </c>
      <c r="H322" s="38" t="s">
        <v>42</v>
      </c>
      <c r="I322" s="39"/>
      <c r="J322" s="39"/>
      <c r="K322" s="35"/>
      <c r="L322" s="23"/>
      <c r="M322" s="35"/>
      <c r="N322" s="23"/>
      <c r="O322" s="40">
        <v>0</v>
      </c>
      <c r="P322" s="41">
        <v>0</v>
      </c>
      <c r="Q322" s="195">
        <v>0</v>
      </c>
    </row>
    <row r="323" spans="1:17" ht="13.5" thickBot="1">
      <c r="A323" s="36" t="s">
        <v>23</v>
      </c>
      <c r="B323" s="37">
        <v>14</v>
      </c>
      <c r="C323" s="108" t="s">
        <v>954</v>
      </c>
      <c r="D323" s="38" t="s">
        <v>40</v>
      </c>
      <c r="E323" s="38" t="s">
        <v>922</v>
      </c>
      <c r="F323" s="38" t="s">
        <v>771</v>
      </c>
      <c r="G323" s="38" t="s">
        <v>772</v>
      </c>
      <c r="H323" s="38" t="s">
        <v>80</v>
      </c>
      <c r="I323" s="39"/>
      <c r="J323" s="39"/>
      <c r="K323" s="40">
        <v>0</v>
      </c>
      <c r="L323" s="41">
        <v>0</v>
      </c>
      <c r="M323" s="35"/>
      <c r="N323" s="23"/>
      <c r="O323" s="35"/>
      <c r="P323" s="23"/>
      <c r="Q323" s="194">
        <v>0</v>
      </c>
    </row>
    <row r="324" spans="1:17" ht="13.5" thickBot="1">
      <c r="A324" s="36" t="s">
        <v>23</v>
      </c>
      <c r="B324" s="37">
        <v>14</v>
      </c>
      <c r="C324" s="108" t="s">
        <v>954</v>
      </c>
      <c r="D324" s="38" t="s">
        <v>938</v>
      </c>
      <c r="E324" s="38" t="s">
        <v>939</v>
      </c>
      <c r="F324" s="38" t="s">
        <v>925</v>
      </c>
      <c r="G324" s="38" t="s">
        <v>926</v>
      </c>
      <c r="H324" s="38" t="s">
        <v>42</v>
      </c>
      <c r="I324" s="39"/>
      <c r="J324" s="39"/>
      <c r="K324" s="35"/>
      <c r="L324" s="23"/>
      <c r="M324" s="40">
        <v>0</v>
      </c>
      <c r="N324" s="41">
        <v>120</v>
      </c>
      <c r="O324" s="35"/>
      <c r="P324" s="23"/>
      <c r="Q324" s="195">
        <v>0</v>
      </c>
    </row>
    <row r="325" spans="1:17" ht="13.5" thickBot="1">
      <c r="A325" s="36" t="s">
        <v>23</v>
      </c>
      <c r="B325" s="37">
        <v>14</v>
      </c>
      <c r="C325" s="108" t="s">
        <v>954</v>
      </c>
      <c r="D325" s="38" t="s">
        <v>300</v>
      </c>
      <c r="E325" s="38" t="s">
        <v>929</v>
      </c>
      <c r="F325" s="38" t="s">
        <v>775</v>
      </c>
      <c r="G325" s="38" t="s">
        <v>776</v>
      </c>
      <c r="H325" s="38" t="s">
        <v>301</v>
      </c>
      <c r="I325" s="39"/>
      <c r="J325" s="39"/>
      <c r="K325" s="40">
        <v>0</v>
      </c>
      <c r="L325" s="41">
        <v>199.4</v>
      </c>
      <c r="M325" s="35"/>
      <c r="N325" s="23"/>
      <c r="O325" s="40">
        <v>0</v>
      </c>
      <c r="P325" s="41">
        <v>0</v>
      </c>
      <c r="Q325" s="127"/>
    </row>
    <row r="326" spans="1:17" ht="13.5" thickBot="1">
      <c r="A326" s="36" t="s">
        <v>23</v>
      </c>
      <c r="B326" s="37">
        <v>14</v>
      </c>
      <c r="C326" s="108" t="s">
        <v>954</v>
      </c>
      <c r="D326" s="38" t="s">
        <v>300</v>
      </c>
      <c r="E326" s="38" t="s">
        <v>929</v>
      </c>
      <c r="F326" s="38" t="s">
        <v>775</v>
      </c>
      <c r="G326" s="38" t="s">
        <v>776</v>
      </c>
      <c r="H326" s="38" t="s">
        <v>301</v>
      </c>
      <c r="I326" s="38" t="s">
        <v>940</v>
      </c>
      <c r="J326" s="39"/>
      <c r="K326" s="35"/>
      <c r="L326" s="23"/>
      <c r="M326" s="35"/>
      <c r="N326" s="23"/>
      <c r="O326" s="40">
        <v>0</v>
      </c>
      <c r="P326" s="41">
        <v>0</v>
      </c>
      <c r="Q326" s="195">
        <v>0</v>
      </c>
    </row>
    <row r="327" spans="1:17" ht="13.5" thickBot="1">
      <c r="A327" s="36" t="s">
        <v>23</v>
      </c>
      <c r="B327" s="37">
        <v>14</v>
      </c>
      <c r="C327" s="108" t="s">
        <v>954</v>
      </c>
      <c r="D327" s="38" t="s">
        <v>300</v>
      </c>
      <c r="E327" s="38" t="s">
        <v>929</v>
      </c>
      <c r="F327" s="38" t="s">
        <v>775</v>
      </c>
      <c r="G327" s="38" t="s">
        <v>776</v>
      </c>
      <c r="H327" s="38" t="s">
        <v>941</v>
      </c>
      <c r="I327" s="38" t="s">
        <v>940</v>
      </c>
      <c r="J327" s="39"/>
      <c r="K327" s="35"/>
      <c r="L327" s="23"/>
      <c r="M327" s="35"/>
      <c r="N327" s="23"/>
      <c r="O327" s="40">
        <v>0</v>
      </c>
      <c r="P327" s="41">
        <v>807.02</v>
      </c>
      <c r="Q327" s="127"/>
    </row>
    <row r="328" spans="1:17" ht="13.5" thickBot="1">
      <c r="A328" s="36" t="s">
        <v>23</v>
      </c>
      <c r="B328" s="37">
        <v>14</v>
      </c>
      <c r="C328" s="108" t="s">
        <v>954</v>
      </c>
      <c r="D328" s="38" t="s">
        <v>300</v>
      </c>
      <c r="E328" s="38" t="s">
        <v>929</v>
      </c>
      <c r="F328" s="38" t="s">
        <v>714</v>
      </c>
      <c r="G328" s="38" t="s">
        <v>715</v>
      </c>
      <c r="H328" s="38" t="s">
        <v>301</v>
      </c>
      <c r="I328" s="38" t="s">
        <v>506</v>
      </c>
      <c r="J328" s="39"/>
      <c r="K328" s="40">
        <v>5000</v>
      </c>
      <c r="L328" s="41">
        <v>0</v>
      </c>
      <c r="M328" s="35"/>
      <c r="N328" s="23"/>
      <c r="O328" s="35"/>
      <c r="P328" s="23"/>
      <c r="Q328" s="195">
        <v>0</v>
      </c>
    </row>
    <row r="329" spans="1:17" ht="13.5" thickBot="1">
      <c r="A329" s="36" t="s">
        <v>23</v>
      </c>
      <c r="B329" s="37">
        <v>14</v>
      </c>
      <c r="C329" s="108" t="s">
        <v>954</v>
      </c>
      <c r="D329" s="38" t="s">
        <v>300</v>
      </c>
      <c r="E329" s="38" t="s">
        <v>929</v>
      </c>
      <c r="F329" s="38" t="s">
        <v>689</v>
      </c>
      <c r="G329" s="38" t="s">
        <v>690</v>
      </c>
      <c r="H329" s="38" t="s">
        <v>301</v>
      </c>
      <c r="I329" s="39"/>
      <c r="J329" s="39"/>
      <c r="K329" s="40">
        <v>6700</v>
      </c>
      <c r="L329" s="41">
        <v>11403.27</v>
      </c>
      <c r="M329" s="40">
        <v>8200</v>
      </c>
      <c r="N329" s="41">
        <v>8196.9500000000007</v>
      </c>
      <c r="O329" s="40">
        <v>8200</v>
      </c>
      <c r="P329" s="41">
        <v>103.22</v>
      </c>
      <c r="Q329" s="127">
        <v>8200</v>
      </c>
    </row>
    <row r="330" spans="1:17" ht="13.5" thickBot="1">
      <c r="A330" s="36" t="s">
        <v>23</v>
      </c>
      <c r="B330" s="37">
        <v>14</v>
      </c>
      <c r="C330" s="108" t="s">
        <v>954</v>
      </c>
      <c r="D330" s="38" t="s">
        <v>300</v>
      </c>
      <c r="E330" s="38" t="s">
        <v>929</v>
      </c>
      <c r="F330" s="38" t="s">
        <v>691</v>
      </c>
      <c r="G330" s="38" t="s">
        <v>692</v>
      </c>
      <c r="H330" s="38" t="s">
        <v>301</v>
      </c>
      <c r="I330" s="39"/>
      <c r="J330" s="39"/>
      <c r="K330" s="40">
        <v>0</v>
      </c>
      <c r="L330" s="41">
        <v>17</v>
      </c>
      <c r="M330" s="40">
        <v>5000</v>
      </c>
      <c r="N330" s="41">
        <v>4075</v>
      </c>
      <c r="O330" s="40">
        <v>20000</v>
      </c>
      <c r="P330" s="41">
        <v>0</v>
      </c>
      <c r="Q330" s="127">
        <v>20000</v>
      </c>
    </row>
    <row r="331" spans="1:17" ht="13.5" thickBot="1">
      <c r="A331" s="36" t="s">
        <v>23</v>
      </c>
      <c r="B331" s="37">
        <v>14</v>
      </c>
      <c r="C331" s="108" t="s">
        <v>954</v>
      </c>
      <c r="D331" s="38" t="s">
        <v>300</v>
      </c>
      <c r="E331" s="38" t="s">
        <v>929</v>
      </c>
      <c r="F331" s="38" t="s">
        <v>694</v>
      </c>
      <c r="G331" s="38" t="s">
        <v>695</v>
      </c>
      <c r="H331" s="38" t="s">
        <v>301</v>
      </c>
      <c r="I331" s="39"/>
      <c r="J331" s="39"/>
      <c r="K331" s="40">
        <v>0</v>
      </c>
      <c r="L331" s="41">
        <v>1554.61</v>
      </c>
      <c r="M331" s="40">
        <v>16250</v>
      </c>
      <c r="N331" s="41">
        <v>4002.68</v>
      </c>
      <c r="O331" s="40">
        <v>16250</v>
      </c>
      <c r="P331" s="41">
        <v>0</v>
      </c>
      <c r="Q331" s="127">
        <v>16250</v>
      </c>
    </row>
    <row r="332" spans="1:17" ht="13.5" thickBot="1">
      <c r="A332" s="36" t="s">
        <v>23</v>
      </c>
      <c r="B332" s="37">
        <v>14</v>
      </c>
      <c r="C332" s="108" t="s">
        <v>954</v>
      </c>
      <c r="D332" s="38" t="s">
        <v>300</v>
      </c>
      <c r="E332" s="38" t="s">
        <v>929</v>
      </c>
      <c r="F332" s="38" t="s">
        <v>700</v>
      </c>
      <c r="G332" s="38" t="s">
        <v>701</v>
      </c>
      <c r="H332" s="38" t="s">
        <v>301</v>
      </c>
      <c r="I332" s="39"/>
      <c r="J332" s="39"/>
      <c r="K332" s="35"/>
      <c r="L332" s="23"/>
      <c r="M332" s="40">
        <v>1000</v>
      </c>
      <c r="N332" s="41">
        <v>0</v>
      </c>
      <c r="O332" s="40">
        <v>1000</v>
      </c>
      <c r="P332" s="41">
        <v>0</v>
      </c>
      <c r="Q332" s="127">
        <v>1000</v>
      </c>
    </row>
    <row r="333" spans="1:17" ht="13.5" thickBot="1">
      <c r="A333" s="36" t="s">
        <v>23</v>
      </c>
      <c r="B333" s="37">
        <v>14</v>
      </c>
      <c r="C333" s="108" t="s">
        <v>954</v>
      </c>
      <c r="D333" s="38" t="s">
        <v>300</v>
      </c>
      <c r="E333" s="38" t="s">
        <v>929</v>
      </c>
      <c r="F333" s="38" t="s">
        <v>702</v>
      </c>
      <c r="G333" s="38" t="s">
        <v>703</v>
      </c>
      <c r="H333" s="38" t="s">
        <v>301</v>
      </c>
      <c r="I333" s="39"/>
      <c r="J333" s="39"/>
      <c r="K333" s="40">
        <v>260</v>
      </c>
      <c r="L333" s="41">
        <v>195</v>
      </c>
      <c r="M333" s="40">
        <v>5260</v>
      </c>
      <c r="N333" s="41">
        <v>1921.42</v>
      </c>
      <c r="O333" s="40">
        <v>5260</v>
      </c>
      <c r="P333" s="41">
        <v>0</v>
      </c>
      <c r="Q333" s="127">
        <v>5260</v>
      </c>
    </row>
    <row r="334" spans="1:17" ht="13.5" thickBot="1">
      <c r="A334" s="36" t="s">
        <v>23</v>
      </c>
      <c r="B334" s="37">
        <v>14</v>
      </c>
      <c r="C334" s="108" t="s">
        <v>954</v>
      </c>
      <c r="D334" s="38" t="s">
        <v>300</v>
      </c>
      <c r="E334" s="38" t="s">
        <v>929</v>
      </c>
      <c r="F334" s="38" t="s">
        <v>930</v>
      </c>
      <c r="G334" s="38" t="s">
        <v>931</v>
      </c>
      <c r="H334" s="38" t="s">
        <v>301</v>
      </c>
      <c r="I334" s="39"/>
      <c r="J334" s="39"/>
      <c r="K334" s="40">
        <v>2000</v>
      </c>
      <c r="L334" s="41">
        <v>2922.34</v>
      </c>
      <c r="M334" s="40">
        <v>4250</v>
      </c>
      <c r="N334" s="41">
        <v>0</v>
      </c>
      <c r="O334" s="40">
        <v>4250</v>
      </c>
      <c r="P334" s="41">
        <v>0</v>
      </c>
      <c r="Q334" s="127">
        <v>4250</v>
      </c>
    </row>
    <row r="335" spans="1:17" ht="13.5" thickBot="1">
      <c r="A335" s="36" t="s">
        <v>23</v>
      </c>
      <c r="B335" s="37">
        <v>14</v>
      </c>
      <c r="C335" s="108" t="s">
        <v>954</v>
      </c>
      <c r="D335" s="38" t="s">
        <v>300</v>
      </c>
      <c r="E335" s="38" t="s">
        <v>929</v>
      </c>
      <c r="F335" s="38" t="s">
        <v>704</v>
      </c>
      <c r="G335" s="38" t="s">
        <v>705</v>
      </c>
      <c r="H335" s="38" t="s">
        <v>301</v>
      </c>
      <c r="I335" s="39"/>
      <c r="J335" s="39"/>
      <c r="K335" s="35"/>
      <c r="L335" s="23"/>
      <c r="M335" s="40">
        <v>5000</v>
      </c>
      <c r="N335" s="41">
        <v>5000</v>
      </c>
      <c r="O335" s="40">
        <v>5500</v>
      </c>
      <c r="P335" s="41">
        <v>5557.44</v>
      </c>
      <c r="Q335" s="127">
        <v>5500</v>
      </c>
    </row>
    <row r="336" spans="1:17" ht="13.5" thickBot="1">
      <c r="A336" s="36" t="s">
        <v>23</v>
      </c>
      <c r="B336" s="37">
        <v>14</v>
      </c>
      <c r="C336" s="108" t="s">
        <v>954</v>
      </c>
      <c r="D336" s="38" t="s">
        <v>300</v>
      </c>
      <c r="E336" s="38" t="s">
        <v>929</v>
      </c>
      <c r="F336" s="38" t="s">
        <v>794</v>
      </c>
      <c r="G336" s="38" t="s">
        <v>795</v>
      </c>
      <c r="H336" s="38" t="s">
        <v>301</v>
      </c>
      <c r="I336" s="39"/>
      <c r="J336" s="39"/>
      <c r="K336" s="40">
        <v>0</v>
      </c>
      <c r="L336" s="41">
        <v>218.87</v>
      </c>
      <c r="M336" s="35"/>
      <c r="N336" s="23"/>
      <c r="O336" s="35"/>
      <c r="P336" s="23"/>
      <c r="Q336" s="127"/>
    </row>
    <row r="337" spans="1:17" ht="13.5" thickBot="1">
      <c r="A337" s="36" t="s">
        <v>23</v>
      </c>
      <c r="B337" s="37">
        <v>14</v>
      </c>
      <c r="C337" s="108" t="s">
        <v>954</v>
      </c>
      <c r="D337" s="38" t="s">
        <v>300</v>
      </c>
      <c r="E337" s="38" t="s">
        <v>929</v>
      </c>
      <c r="F337" s="38" t="s">
        <v>757</v>
      </c>
      <c r="G337" s="38" t="s">
        <v>758</v>
      </c>
      <c r="H337" s="38" t="s">
        <v>301</v>
      </c>
      <c r="I337" s="39"/>
      <c r="J337" s="39"/>
      <c r="K337" s="40">
        <v>21000</v>
      </c>
      <c r="L337" s="41">
        <v>18848.68</v>
      </c>
      <c r="M337" s="40">
        <v>21000</v>
      </c>
      <c r="N337" s="41">
        <v>14463.32</v>
      </c>
      <c r="O337" s="40">
        <v>21000</v>
      </c>
      <c r="P337" s="41">
        <v>0</v>
      </c>
      <c r="Q337" s="127">
        <v>21000</v>
      </c>
    </row>
    <row r="338" spans="1:17" ht="13.5" thickBot="1">
      <c r="A338" s="36" t="s">
        <v>23</v>
      </c>
      <c r="B338" s="37">
        <v>14</v>
      </c>
      <c r="C338" s="108" t="s">
        <v>954</v>
      </c>
      <c r="D338" s="38" t="s">
        <v>300</v>
      </c>
      <c r="E338" s="38" t="s">
        <v>929</v>
      </c>
      <c r="F338" s="38" t="s">
        <v>759</v>
      </c>
      <c r="G338" s="38" t="s">
        <v>760</v>
      </c>
      <c r="H338" s="38" t="s">
        <v>301</v>
      </c>
      <c r="I338" s="39"/>
      <c r="J338" s="39"/>
      <c r="K338" s="40">
        <v>0</v>
      </c>
      <c r="L338" s="41">
        <v>-416.2</v>
      </c>
      <c r="M338" s="35"/>
      <c r="N338" s="23"/>
      <c r="O338" s="35"/>
      <c r="P338" s="23"/>
      <c r="Q338" s="194">
        <v>0</v>
      </c>
    </row>
    <row r="339" spans="1:17" ht="13.5" thickBot="1">
      <c r="A339" s="36" t="s">
        <v>23</v>
      </c>
      <c r="B339" s="37">
        <v>14</v>
      </c>
      <c r="C339" s="108" t="s">
        <v>954</v>
      </c>
      <c r="D339" s="38" t="s">
        <v>300</v>
      </c>
      <c r="E339" s="38" t="s">
        <v>929</v>
      </c>
      <c r="F339" s="38" t="s">
        <v>724</v>
      </c>
      <c r="G339" s="38" t="s">
        <v>725</v>
      </c>
      <c r="H339" s="38" t="s">
        <v>301</v>
      </c>
      <c r="I339" s="39"/>
      <c r="J339" s="39"/>
      <c r="K339" s="35"/>
      <c r="L339" s="23"/>
      <c r="M339" s="40">
        <v>2000</v>
      </c>
      <c r="N339" s="41">
        <v>0</v>
      </c>
      <c r="O339" s="40">
        <v>2000</v>
      </c>
      <c r="P339" s="41">
        <v>0</v>
      </c>
      <c r="Q339" s="194">
        <v>2000</v>
      </c>
    </row>
    <row r="340" spans="1:17" ht="13.5" thickBot="1">
      <c r="A340" s="36" t="s">
        <v>23</v>
      </c>
      <c r="B340" s="37">
        <v>14</v>
      </c>
      <c r="C340" s="108" t="s">
        <v>954</v>
      </c>
      <c r="D340" s="38" t="s">
        <v>300</v>
      </c>
      <c r="E340" s="38" t="s">
        <v>929</v>
      </c>
      <c r="F340" s="38" t="s">
        <v>763</v>
      </c>
      <c r="G340" s="38" t="s">
        <v>764</v>
      </c>
      <c r="H340" s="38" t="s">
        <v>301</v>
      </c>
      <c r="I340" s="39"/>
      <c r="J340" s="39"/>
      <c r="K340" s="35"/>
      <c r="L340" s="23"/>
      <c r="M340" s="40">
        <v>0</v>
      </c>
      <c r="N340" s="41">
        <v>282.39999999999998</v>
      </c>
      <c r="O340" s="35"/>
      <c r="P340" s="23"/>
      <c r="Q340" s="127"/>
    </row>
    <row r="341" spans="1:17" ht="13.5" thickBot="1">
      <c r="A341" s="36" t="s">
        <v>23</v>
      </c>
      <c r="B341" s="37">
        <v>14</v>
      </c>
      <c r="C341" s="108" t="s">
        <v>954</v>
      </c>
      <c r="D341" s="38" t="s">
        <v>292</v>
      </c>
      <c r="E341" s="38" t="s">
        <v>932</v>
      </c>
      <c r="F341" s="38" t="s">
        <v>775</v>
      </c>
      <c r="G341" s="38" t="s">
        <v>776</v>
      </c>
      <c r="H341" s="38" t="s">
        <v>42</v>
      </c>
      <c r="I341" s="38" t="s">
        <v>506</v>
      </c>
      <c r="J341" s="39"/>
      <c r="K341" s="40">
        <v>5500</v>
      </c>
      <c r="L341" s="41">
        <v>0</v>
      </c>
      <c r="M341" s="35"/>
      <c r="N341" s="23"/>
      <c r="O341" s="35"/>
      <c r="P341" s="23"/>
      <c r="Q341" s="127"/>
    </row>
    <row r="342" spans="1:17" ht="13.5" thickBot="1">
      <c r="A342" s="36" t="s">
        <v>23</v>
      </c>
      <c r="B342" s="37">
        <v>14</v>
      </c>
      <c r="C342" s="108" t="s">
        <v>954</v>
      </c>
      <c r="D342" s="38" t="s">
        <v>292</v>
      </c>
      <c r="E342" s="38" t="s">
        <v>932</v>
      </c>
      <c r="F342" s="38" t="s">
        <v>775</v>
      </c>
      <c r="G342" s="38" t="s">
        <v>776</v>
      </c>
      <c r="H342" s="38" t="s">
        <v>42</v>
      </c>
      <c r="I342" s="39"/>
      <c r="J342" s="39"/>
      <c r="K342" s="40">
        <v>0</v>
      </c>
      <c r="L342" s="41">
        <v>225.67</v>
      </c>
      <c r="M342" s="35"/>
      <c r="N342" s="23"/>
      <c r="O342" s="35"/>
      <c r="P342" s="23"/>
      <c r="Q342" s="127"/>
    </row>
    <row r="343" spans="1:17" ht="13.5" thickBot="1">
      <c r="A343" s="36" t="s">
        <v>23</v>
      </c>
      <c r="B343" s="37">
        <v>14</v>
      </c>
      <c r="C343" s="108" t="s">
        <v>954</v>
      </c>
      <c r="D343" s="38" t="s">
        <v>148</v>
      </c>
      <c r="E343" s="38" t="s">
        <v>933</v>
      </c>
      <c r="F343" s="38" t="s">
        <v>775</v>
      </c>
      <c r="G343" s="38" t="s">
        <v>776</v>
      </c>
      <c r="H343" s="38" t="s">
        <v>42</v>
      </c>
      <c r="I343" s="39"/>
      <c r="J343" s="39"/>
      <c r="K343" s="40">
        <v>0</v>
      </c>
      <c r="L343" s="41">
        <v>101.61</v>
      </c>
      <c r="M343" s="40">
        <v>0</v>
      </c>
      <c r="N343" s="41">
        <v>488.18</v>
      </c>
      <c r="O343" s="35"/>
      <c r="P343" s="23"/>
      <c r="Q343" s="194">
        <v>0</v>
      </c>
    </row>
    <row r="344" spans="1:17" ht="13.5" thickBot="1">
      <c r="A344" s="36" t="s">
        <v>23</v>
      </c>
      <c r="B344" s="37">
        <v>14</v>
      </c>
      <c r="C344" s="108" t="s">
        <v>954</v>
      </c>
      <c r="D344" s="38" t="s">
        <v>148</v>
      </c>
      <c r="E344" s="38" t="s">
        <v>933</v>
      </c>
      <c r="F344" s="38" t="s">
        <v>505</v>
      </c>
      <c r="G344" s="38" t="s">
        <v>729</v>
      </c>
      <c r="H344" s="38" t="s">
        <v>42</v>
      </c>
      <c r="I344" s="39"/>
      <c r="J344" s="39"/>
      <c r="K344" s="40">
        <v>0</v>
      </c>
      <c r="L344" s="41">
        <v>4420.6099999999997</v>
      </c>
      <c r="M344" s="40">
        <v>0</v>
      </c>
      <c r="N344" s="41">
        <v>27107.71</v>
      </c>
      <c r="O344" s="40">
        <v>0</v>
      </c>
      <c r="P344" s="41">
        <v>16369.44</v>
      </c>
      <c r="Q344" s="194">
        <v>0</v>
      </c>
    </row>
    <row r="345" spans="1:17" ht="13.5" thickBot="1">
      <c r="A345" s="36" t="s">
        <v>23</v>
      </c>
      <c r="B345" s="37">
        <v>14</v>
      </c>
      <c r="C345" s="108" t="s">
        <v>954</v>
      </c>
      <c r="D345" s="38" t="s">
        <v>148</v>
      </c>
      <c r="E345" s="38" t="s">
        <v>933</v>
      </c>
      <c r="F345" s="38" t="s">
        <v>505</v>
      </c>
      <c r="G345" s="38" t="s">
        <v>729</v>
      </c>
      <c r="H345" s="38" t="s">
        <v>42</v>
      </c>
      <c r="I345" s="38" t="s">
        <v>804</v>
      </c>
      <c r="J345" s="39"/>
      <c r="K345" s="40">
        <v>0</v>
      </c>
      <c r="L345" s="41">
        <v>8084.26</v>
      </c>
      <c r="M345" s="35"/>
      <c r="N345" s="23"/>
      <c r="O345" s="35"/>
      <c r="P345" s="23"/>
      <c r="Q345" s="127"/>
    </row>
    <row r="346" spans="1:17" ht="13.5" thickBot="1">
      <c r="A346" s="36" t="s">
        <v>23</v>
      </c>
      <c r="B346" s="37">
        <v>14</v>
      </c>
      <c r="C346" s="108" t="s">
        <v>954</v>
      </c>
      <c r="D346" s="38" t="s">
        <v>144</v>
      </c>
      <c r="E346" s="38" t="s">
        <v>934</v>
      </c>
      <c r="F346" s="38" t="s">
        <v>775</v>
      </c>
      <c r="G346" s="38" t="s">
        <v>776</v>
      </c>
      <c r="H346" s="38" t="s">
        <v>42</v>
      </c>
      <c r="I346" s="38" t="s">
        <v>813</v>
      </c>
      <c r="J346" s="39"/>
      <c r="K346" s="40">
        <v>0</v>
      </c>
      <c r="L346" s="41">
        <v>427.02</v>
      </c>
      <c r="M346" s="35"/>
      <c r="N346" s="23"/>
      <c r="O346" s="35"/>
      <c r="P346" s="23"/>
      <c r="Q346" s="127"/>
    </row>
    <row r="347" spans="1:17" ht="13.5" thickBot="1">
      <c r="A347" s="36" t="s">
        <v>23</v>
      </c>
      <c r="B347" s="37">
        <v>14</v>
      </c>
      <c r="C347" s="108" t="s">
        <v>954</v>
      </c>
      <c r="D347" s="38" t="s">
        <v>144</v>
      </c>
      <c r="E347" s="38" t="s">
        <v>934</v>
      </c>
      <c r="F347" s="38" t="s">
        <v>689</v>
      </c>
      <c r="G347" s="38" t="s">
        <v>690</v>
      </c>
      <c r="H347" s="38" t="s">
        <v>42</v>
      </c>
      <c r="I347" s="39"/>
      <c r="J347" s="39"/>
      <c r="K347" s="40">
        <v>500</v>
      </c>
      <c r="L347" s="41">
        <v>91.12</v>
      </c>
      <c r="M347" s="40">
        <v>500</v>
      </c>
      <c r="N347" s="41">
        <v>274.27999999999997</v>
      </c>
      <c r="O347" s="40">
        <v>500</v>
      </c>
      <c r="P347" s="41">
        <v>0</v>
      </c>
      <c r="Q347" s="42">
        <v>500</v>
      </c>
    </row>
    <row r="348" spans="1:17" ht="13.5" thickBot="1">
      <c r="A348" s="36" t="s">
        <v>23</v>
      </c>
      <c r="B348" s="37">
        <v>14</v>
      </c>
      <c r="C348" s="108" t="s">
        <v>954</v>
      </c>
      <c r="D348" s="38" t="s">
        <v>144</v>
      </c>
      <c r="E348" s="38" t="s">
        <v>934</v>
      </c>
      <c r="F348" s="38" t="s">
        <v>694</v>
      </c>
      <c r="G348" s="38" t="s">
        <v>695</v>
      </c>
      <c r="H348" s="38" t="s">
        <v>42</v>
      </c>
      <c r="I348" s="39"/>
      <c r="J348" s="39"/>
      <c r="K348" s="40">
        <v>400</v>
      </c>
      <c r="L348" s="41">
        <v>0</v>
      </c>
      <c r="M348" s="40">
        <v>200</v>
      </c>
      <c r="N348" s="41">
        <v>0</v>
      </c>
      <c r="O348" s="40">
        <v>200</v>
      </c>
      <c r="P348" s="41">
        <v>0</v>
      </c>
      <c r="Q348" s="42">
        <v>200</v>
      </c>
    </row>
    <row r="349" spans="1:17" ht="13.5" thickBot="1">
      <c r="A349" s="36" t="s">
        <v>23</v>
      </c>
      <c r="B349" s="37">
        <v>14</v>
      </c>
      <c r="C349" s="108" t="s">
        <v>954</v>
      </c>
      <c r="D349" s="38" t="s">
        <v>215</v>
      </c>
      <c r="E349" s="38" t="s">
        <v>935</v>
      </c>
      <c r="F349" s="38" t="s">
        <v>775</v>
      </c>
      <c r="G349" s="38" t="s">
        <v>776</v>
      </c>
      <c r="H349" s="38" t="s">
        <v>42</v>
      </c>
      <c r="I349" s="38" t="s">
        <v>942</v>
      </c>
      <c r="J349" s="38" t="s">
        <v>53</v>
      </c>
      <c r="K349" s="40">
        <v>0</v>
      </c>
      <c r="L349" s="41">
        <v>223.72</v>
      </c>
      <c r="M349" s="35"/>
      <c r="N349" s="23"/>
      <c r="O349" s="35"/>
      <c r="P349" s="23"/>
      <c r="Q349" s="127"/>
    </row>
    <row r="350" spans="1:17" ht="13.5" thickBot="1">
      <c r="A350" s="36" t="s">
        <v>23</v>
      </c>
      <c r="B350" s="37">
        <v>14</v>
      </c>
      <c r="C350" s="108" t="s">
        <v>954</v>
      </c>
      <c r="D350" s="38" t="s">
        <v>215</v>
      </c>
      <c r="E350" s="38" t="s">
        <v>935</v>
      </c>
      <c r="F350" s="38" t="s">
        <v>775</v>
      </c>
      <c r="G350" s="38" t="s">
        <v>776</v>
      </c>
      <c r="H350" s="38" t="s">
        <v>42</v>
      </c>
      <c r="I350" s="38" t="s">
        <v>942</v>
      </c>
      <c r="J350" s="39"/>
      <c r="K350" s="40">
        <v>0</v>
      </c>
      <c r="L350" s="41">
        <v>212.26</v>
      </c>
      <c r="M350" s="35"/>
      <c r="N350" s="23"/>
      <c r="O350" s="35"/>
      <c r="P350" s="23"/>
      <c r="Q350" s="127"/>
    </row>
    <row r="351" spans="1:17" ht="13.5" thickBot="1">
      <c r="A351" s="36" t="s">
        <v>23</v>
      </c>
      <c r="B351" s="37">
        <v>14</v>
      </c>
      <c r="C351" s="108" t="s">
        <v>954</v>
      </c>
      <c r="D351" s="38" t="s">
        <v>215</v>
      </c>
      <c r="E351" s="38" t="s">
        <v>935</v>
      </c>
      <c r="F351" s="38" t="s">
        <v>505</v>
      </c>
      <c r="G351" s="38" t="s">
        <v>729</v>
      </c>
      <c r="H351" s="38" t="s">
        <v>42</v>
      </c>
      <c r="I351" s="38" t="s">
        <v>506</v>
      </c>
      <c r="J351" s="39"/>
      <c r="K351" s="35"/>
      <c r="L351" s="23"/>
      <c r="M351" s="40">
        <v>0</v>
      </c>
      <c r="N351" s="41">
        <v>6223.33</v>
      </c>
      <c r="O351" s="35"/>
      <c r="P351" s="23"/>
      <c r="Q351" s="127"/>
    </row>
    <row r="352" spans="1:17" ht="13.5" thickBot="1">
      <c r="A352" s="36" t="s">
        <v>23</v>
      </c>
      <c r="B352" s="37">
        <v>14</v>
      </c>
      <c r="C352" s="108" t="s">
        <v>954</v>
      </c>
      <c r="D352" s="38" t="s">
        <v>215</v>
      </c>
      <c r="E352" s="38" t="s">
        <v>935</v>
      </c>
      <c r="F352" s="38" t="s">
        <v>689</v>
      </c>
      <c r="G352" s="38" t="s">
        <v>690</v>
      </c>
      <c r="H352" s="38" t="s">
        <v>42</v>
      </c>
      <c r="I352" s="39"/>
      <c r="J352" s="39"/>
      <c r="K352" s="40">
        <v>300</v>
      </c>
      <c r="L352" s="41">
        <v>0</v>
      </c>
      <c r="M352" s="40">
        <v>390</v>
      </c>
      <c r="N352" s="41">
        <v>452.1</v>
      </c>
      <c r="O352" s="40">
        <v>500</v>
      </c>
      <c r="P352" s="41">
        <v>86.06</v>
      </c>
      <c r="Q352" s="42">
        <v>500</v>
      </c>
    </row>
    <row r="353" spans="1:18" ht="13.5" thickBot="1">
      <c r="A353" s="36" t="s">
        <v>23</v>
      </c>
      <c r="B353" s="37">
        <v>14</v>
      </c>
      <c r="C353" s="108" t="s">
        <v>954</v>
      </c>
      <c r="D353" s="38" t="s">
        <v>215</v>
      </c>
      <c r="E353" s="38" t="s">
        <v>935</v>
      </c>
      <c r="F353" s="38" t="s">
        <v>694</v>
      </c>
      <c r="G353" s="38" t="s">
        <v>695</v>
      </c>
      <c r="H353" s="38" t="s">
        <v>42</v>
      </c>
      <c r="I353" s="39"/>
      <c r="J353" s="39"/>
      <c r="K353" s="40">
        <v>0</v>
      </c>
      <c r="L353" s="41">
        <v>64.56</v>
      </c>
      <c r="M353" s="40">
        <v>200</v>
      </c>
      <c r="N353" s="41">
        <v>0</v>
      </c>
      <c r="O353" s="40">
        <v>200</v>
      </c>
      <c r="P353" s="41">
        <v>0</v>
      </c>
      <c r="Q353" s="42">
        <v>200</v>
      </c>
    </row>
    <row r="354" spans="1:18" ht="13.5" thickBot="1">
      <c r="A354" s="36" t="s">
        <v>23</v>
      </c>
      <c r="B354" s="37">
        <v>15</v>
      </c>
      <c r="C354" s="108" t="s">
        <v>955</v>
      </c>
      <c r="D354" s="38" t="s">
        <v>345</v>
      </c>
      <c r="E354" s="38" t="s">
        <v>429</v>
      </c>
      <c r="F354" s="38" t="s">
        <v>687</v>
      </c>
      <c r="G354" s="38" t="s">
        <v>688</v>
      </c>
      <c r="H354" s="38" t="s">
        <v>346</v>
      </c>
      <c r="I354" s="39"/>
      <c r="J354" s="39"/>
      <c r="K354" s="40">
        <v>30000</v>
      </c>
      <c r="L354" s="41">
        <v>6637.64</v>
      </c>
      <c r="M354" s="40">
        <v>20000</v>
      </c>
      <c r="N354" s="41">
        <v>7428.23</v>
      </c>
      <c r="O354" s="40">
        <v>20000</v>
      </c>
      <c r="P354" s="41">
        <v>3828.66</v>
      </c>
      <c r="Q354" s="232">
        <v>15000</v>
      </c>
      <c r="R354" s="127"/>
    </row>
    <row r="355" spans="1:18" ht="13.5" thickBot="1">
      <c r="A355" s="36" t="s">
        <v>23</v>
      </c>
      <c r="B355" s="37">
        <v>15</v>
      </c>
      <c r="C355" s="108" t="s">
        <v>955</v>
      </c>
      <c r="D355" s="38" t="s">
        <v>345</v>
      </c>
      <c r="E355" s="38" t="s">
        <v>429</v>
      </c>
      <c r="F355" s="38" t="s">
        <v>691</v>
      </c>
      <c r="G355" s="38" t="s">
        <v>692</v>
      </c>
      <c r="H355" s="38" t="s">
        <v>346</v>
      </c>
      <c r="I355" s="39"/>
      <c r="J355" s="39"/>
      <c r="K355" s="40">
        <v>75000</v>
      </c>
      <c r="L355" s="41">
        <v>15778.69</v>
      </c>
      <c r="M355" s="40">
        <v>50000</v>
      </c>
      <c r="N355" s="41">
        <v>162036.66</v>
      </c>
      <c r="O355" s="40">
        <v>100000</v>
      </c>
      <c r="P355" s="41">
        <v>47607.44</v>
      </c>
      <c r="Q355" s="232">
        <v>100000</v>
      </c>
      <c r="R355" s="127"/>
    </row>
    <row r="356" spans="1:18" ht="13.5" thickBot="1">
      <c r="A356" s="36" t="s">
        <v>23</v>
      </c>
      <c r="B356" s="37">
        <v>15</v>
      </c>
      <c r="C356" s="108" t="s">
        <v>955</v>
      </c>
      <c r="D356" s="38" t="s">
        <v>345</v>
      </c>
      <c r="E356" s="38" t="s">
        <v>429</v>
      </c>
      <c r="F356" s="38" t="s">
        <v>694</v>
      </c>
      <c r="G356" s="38" t="s">
        <v>695</v>
      </c>
      <c r="H356" s="38" t="s">
        <v>346</v>
      </c>
      <c r="I356" s="39"/>
      <c r="J356" s="39"/>
      <c r="K356" s="40">
        <v>50000</v>
      </c>
      <c r="L356" s="41">
        <v>19810.23</v>
      </c>
      <c r="M356" s="40">
        <v>30000</v>
      </c>
      <c r="N356" s="41">
        <v>23011.07</v>
      </c>
      <c r="O356" s="40">
        <v>30000</v>
      </c>
      <c r="P356" s="41">
        <v>19433.669999999998</v>
      </c>
      <c r="Q356" s="232">
        <v>30000</v>
      </c>
      <c r="R356" s="127"/>
    </row>
    <row r="357" spans="1:18" ht="13.5" thickBot="1">
      <c r="A357" s="36" t="s">
        <v>23</v>
      </c>
      <c r="B357" s="37">
        <v>15</v>
      </c>
      <c r="C357" s="108" t="s">
        <v>955</v>
      </c>
      <c r="D357" s="38" t="s">
        <v>345</v>
      </c>
      <c r="E357" s="38" t="s">
        <v>429</v>
      </c>
      <c r="F357" s="38" t="s">
        <v>694</v>
      </c>
      <c r="G357" s="38" t="s">
        <v>695</v>
      </c>
      <c r="H357" s="38" t="s">
        <v>595</v>
      </c>
      <c r="I357" s="39"/>
      <c r="J357" s="39"/>
      <c r="K357" s="40">
        <v>0</v>
      </c>
      <c r="L357" s="41">
        <v>362.59</v>
      </c>
      <c r="M357" s="35"/>
      <c r="N357" s="23"/>
      <c r="O357" s="35"/>
      <c r="P357" s="23"/>
      <c r="Q357" s="233"/>
      <c r="R357" s="127"/>
    </row>
    <row r="358" spans="1:18" ht="13.5" thickBot="1">
      <c r="A358" s="36" t="s">
        <v>23</v>
      </c>
      <c r="B358" s="37">
        <v>15</v>
      </c>
      <c r="C358" s="108" t="s">
        <v>955</v>
      </c>
      <c r="D358" s="38" t="s">
        <v>345</v>
      </c>
      <c r="E358" s="38" t="s">
        <v>429</v>
      </c>
      <c r="F358" s="38" t="s">
        <v>694</v>
      </c>
      <c r="G358" s="38" t="s">
        <v>695</v>
      </c>
      <c r="H358" s="38" t="s">
        <v>301</v>
      </c>
      <c r="I358" s="39"/>
      <c r="J358" s="39"/>
      <c r="K358" s="35"/>
      <c r="L358" s="23"/>
      <c r="M358" s="40">
        <v>0</v>
      </c>
      <c r="N358" s="41">
        <v>148</v>
      </c>
      <c r="O358" s="35"/>
      <c r="P358" s="23"/>
      <c r="Q358" s="233"/>
      <c r="R358" s="127"/>
    </row>
    <row r="359" spans="1:18" ht="13.5" thickBot="1">
      <c r="A359" s="36" t="s">
        <v>23</v>
      </c>
      <c r="B359" s="37">
        <v>15</v>
      </c>
      <c r="C359" s="108" t="s">
        <v>955</v>
      </c>
      <c r="D359" s="38" t="s">
        <v>345</v>
      </c>
      <c r="E359" s="38" t="s">
        <v>429</v>
      </c>
      <c r="F359" s="38" t="s">
        <v>700</v>
      </c>
      <c r="G359" s="38" t="s">
        <v>701</v>
      </c>
      <c r="H359" s="38" t="s">
        <v>346</v>
      </c>
      <c r="I359" s="39"/>
      <c r="J359" s="39"/>
      <c r="K359" s="40">
        <v>1000</v>
      </c>
      <c r="L359" s="41">
        <v>49.89</v>
      </c>
      <c r="M359" s="40">
        <v>1000</v>
      </c>
      <c r="N359" s="41">
        <v>0</v>
      </c>
      <c r="O359" s="40">
        <v>1000</v>
      </c>
      <c r="P359" s="41">
        <v>0</v>
      </c>
      <c r="Q359" s="232">
        <v>500</v>
      </c>
      <c r="R359" s="127"/>
    </row>
    <row r="360" spans="1:18" ht="13.5" thickBot="1">
      <c r="A360" s="36" t="s">
        <v>23</v>
      </c>
      <c r="B360" s="37">
        <v>15</v>
      </c>
      <c r="C360" s="108" t="s">
        <v>955</v>
      </c>
      <c r="D360" s="38" t="s">
        <v>345</v>
      </c>
      <c r="E360" s="38" t="s">
        <v>429</v>
      </c>
      <c r="F360" s="38" t="s">
        <v>702</v>
      </c>
      <c r="G360" s="38" t="s">
        <v>703</v>
      </c>
      <c r="H360" s="38" t="s">
        <v>346</v>
      </c>
      <c r="I360" s="39"/>
      <c r="J360" s="39"/>
      <c r="K360" s="40">
        <v>10000</v>
      </c>
      <c r="L360" s="41">
        <v>6725.75</v>
      </c>
      <c r="M360" s="40">
        <v>9000</v>
      </c>
      <c r="N360" s="41">
        <v>4464.45</v>
      </c>
      <c r="O360" s="40">
        <v>9000</v>
      </c>
      <c r="P360" s="41">
        <v>3025</v>
      </c>
      <c r="Q360" s="232">
        <v>7000</v>
      </c>
      <c r="R360" s="127"/>
    </row>
    <row r="361" spans="1:18" ht="13.5" thickBot="1">
      <c r="A361" s="36" t="s">
        <v>23</v>
      </c>
      <c r="B361" s="37">
        <v>15</v>
      </c>
      <c r="C361" s="108" t="s">
        <v>955</v>
      </c>
      <c r="D361" s="38" t="s">
        <v>345</v>
      </c>
      <c r="E361" s="38" t="s">
        <v>429</v>
      </c>
      <c r="F361" s="38" t="s">
        <v>781</v>
      </c>
      <c r="G361" s="38" t="s">
        <v>782</v>
      </c>
      <c r="H361" s="38" t="s">
        <v>346</v>
      </c>
      <c r="I361" s="39"/>
      <c r="J361" s="39"/>
      <c r="K361" s="40">
        <v>2000</v>
      </c>
      <c r="L361" s="41">
        <v>0</v>
      </c>
      <c r="M361" s="40">
        <v>2000</v>
      </c>
      <c r="N361" s="41">
        <v>0</v>
      </c>
      <c r="O361" s="35"/>
      <c r="P361" s="23"/>
      <c r="Q361" s="233"/>
      <c r="R361" s="127"/>
    </row>
    <row r="362" spans="1:18" ht="13.5" thickBot="1">
      <c r="A362" s="36" t="s">
        <v>23</v>
      </c>
      <c r="B362" s="37">
        <v>15</v>
      </c>
      <c r="C362" s="108" t="s">
        <v>955</v>
      </c>
      <c r="D362" s="38" t="s">
        <v>345</v>
      </c>
      <c r="E362" s="38" t="s">
        <v>429</v>
      </c>
      <c r="F362" s="38" t="s">
        <v>943</v>
      </c>
      <c r="G362" s="38" t="s">
        <v>944</v>
      </c>
      <c r="H362" s="38" t="s">
        <v>346</v>
      </c>
      <c r="I362" s="39"/>
      <c r="J362" s="39"/>
      <c r="K362" s="40">
        <v>0</v>
      </c>
      <c r="L362" s="41">
        <v>1097.51</v>
      </c>
      <c r="M362" s="35"/>
      <c r="N362" s="23"/>
      <c r="O362" s="35"/>
      <c r="P362" s="23"/>
      <c r="Q362" s="233"/>
      <c r="R362" s="127"/>
    </row>
    <row r="363" spans="1:18" ht="13.5" thickBot="1">
      <c r="A363" s="36" t="s">
        <v>23</v>
      </c>
      <c r="B363" s="37">
        <v>15</v>
      </c>
      <c r="C363" s="108" t="s">
        <v>955</v>
      </c>
      <c r="D363" s="38" t="s">
        <v>345</v>
      </c>
      <c r="E363" s="38" t="s">
        <v>429</v>
      </c>
      <c r="F363" s="38" t="s">
        <v>704</v>
      </c>
      <c r="G363" s="38" t="s">
        <v>705</v>
      </c>
      <c r="H363" s="38" t="s">
        <v>346</v>
      </c>
      <c r="I363" s="39"/>
      <c r="J363" s="39"/>
      <c r="K363" s="40">
        <v>25663.7</v>
      </c>
      <c r="L363" s="41">
        <v>340</v>
      </c>
      <c r="M363" s="40">
        <v>2000</v>
      </c>
      <c r="N363" s="41">
        <v>0</v>
      </c>
      <c r="O363" s="40">
        <v>2000</v>
      </c>
      <c r="P363" s="41">
        <v>2404.6999999999998</v>
      </c>
      <c r="Q363" s="232">
        <v>3000</v>
      </c>
      <c r="R363" s="127"/>
    </row>
    <row r="364" spans="1:18" ht="13.5" thickBot="1">
      <c r="A364" s="36" t="s">
        <v>23</v>
      </c>
      <c r="B364" s="37">
        <v>15</v>
      </c>
      <c r="C364" s="108" t="s">
        <v>955</v>
      </c>
      <c r="D364" s="38" t="s">
        <v>345</v>
      </c>
      <c r="E364" s="38" t="s">
        <v>429</v>
      </c>
      <c r="F364" s="38" t="s">
        <v>739</v>
      </c>
      <c r="G364" s="38" t="s">
        <v>740</v>
      </c>
      <c r="H364" s="38" t="s">
        <v>346</v>
      </c>
      <c r="I364" s="39"/>
      <c r="J364" s="39"/>
      <c r="K364" s="40">
        <v>227491.32</v>
      </c>
      <c r="L364" s="41">
        <v>457557.81</v>
      </c>
      <c r="M364" s="40">
        <v>200000</v>
      </c>
      <c r="N364" s="41">
        <v>578867.84</v>
      </c>
      <c r="O364" s="40">
        <v>250000</v>
      </c>
      <c r="P364" s="41">
        <v>28229.19</v>
      </c>
      <c r="Q364" s="232">
        <v>250000</v>
      </c>
      <c r="R364" s="127"/>
    </row>
    <row r="365" spans="1:18" ht="13.5" thickBot="1">
      <c r="A365" s="36" t="s">
        <v>23</v>
      </c>
      <c r="B365" s="37">
        <v>15</v>
      </c>
      <c r="C365" s="108" t="s">
        <v>955</v>
      </c>
      <c r="D365" s="38" t="s">
        <v>345</v>
      </c>
      <c r="E365" s="38" t="s">
        <v>429</v>
      </c>
      <c r="F365" s="38" t="s">
        <v>722</v>
      </c>
      <c r="G365" s="38" t="s">
        <v>723</v>
      </c>
      <c r="H365" s="38" t="s">
        <v>346</v>
      </c>
      <c r="I365" s="39"/>
      <c r="J365" s="39"/>
      <c r="K365" s="40">
        <v>1000</v>
      </c>
      <c r="L365" s="41">
        <v>288.49</v>
      </c>
      <c r="M365" s="40">
        <v>500</v>
      </c>
      <c r="N365" s="41">
        <v>0</v>
      </c>
      <c r="O365" s="40">
        <v>500</v>
      </c>
      <c r="P365" s="41">
        <v>0</v>
      </c>
      <c r="Q365" s="232">
        <v>500</v>
      </c>
      <c r="R365" s="127"/>
    </row>
    <row r="366" spans="1:18" ht="13.5" thickBot="1">
      <c r="A366" s="36" t="s">
        <v>23</v>
      </c>
      <c r="B366" s="37">
        <v>15</v>
      </c>
      <c r="C366" s="108" t="s">
        <v>955</v>
      </c>
      <c r="D366" s="38" t="s">
        <v>945</v>
      </c>
      <c r="E366" s="38" t="s">
        <v>946</v>
      </c>
      <c r="F366" s="38" t="s">
        <v>768</v>
      </c>
      <c r="G366" s="38" t="s">
        <v>767</v>
      </c>
      <c r="H366" s="38" t="s">
        <v>565</v>
      </c>
      <c r="I366" s="39"/>
      <c r="J366" s="39"/>
      <c r="K366" s="40">
        <v>0</v>
      </c>
      <c r="L366" s="41">
        <v>52198.6</v>
      </c>
      <c r="M366" s="35"/>
      <c r="N366" s="23"/>
      <c r="O366" s="269">
        <f t="shared" ref="O366:P366" si="0">SUM(O5:O365)</f>
        <v>7784746.5799999982</v>
      </c>
      <c r="P366" s="269">
        <f t="shared" si="0"/>
        <v>3610078.1500000013</v>
      </c>
      <c r="Q366" s="269">
        <f>SUM(Q5:Q365)</f>
        <v>17226419.490000002</v>
      </c>
      <c r="R366" s="1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6"/>
  <sheetViews>
    <sheetView workbookViewId="0">
      <selection activeCell="A3" sqref="A3"/>
    </sheetView>
  </sheetViews>
  <sheetFormatPr defaultRowHeight="12.75"/>
  <cols>
    <col min="1" max="1" width="37.42578125" bestFit="1" customWidth="1"/>
    <col min="2" max="12" width="13.7109375" customWidth="1"/>
    <col min="13" max="13" width="11.5703125" bestFit="1" customWidth="1"/>
  </cols>
  <sheetData>
    <row r="3" spans="1:12">
      <c r="A3" s="109" t="s">
        <v>975</v>
      </c>
      <c r="B3" s="109" t="s">
        <v>635</v>
      </c>
    </row>
    <row r="4" spans="1:12">
      <c r="A4" s="109" t="s">
        <v>606</v>
      </c>
      <c r="B4">
        <v>10</v>
      </c>
      <c r="C4">
        <v>11</v>
      </c>
      <c r="D4">
        <v>12</v>
      </c>
      <c r="E4">
        <v>13</v>
      </c>
      <c r="F4">
        <v>14</v>
      </c>
      <c r="G4">
        <v>15</v>
      </c>
      <c r="H4">
        <v>16</v>
      </c>
      <c r="I4" t="s">
        <v>636</v>
      </c>
      <c r="J4" t="s">
        <v>638</v>
      </c>
      <c r="K4" t="s">
        <v>637</v>
      </c>
      <c r="L4" t="s">
        <v>956</v>
      </c>
    </row>
    <row r="5" spans="1:12">
      <c r="A5" t="s">
        <v>23</v>
      </c>
      <c r="B5" s="266">
        <v>524236.40439805877</v>
      </c>
      <c r="C5" s="266">
        <v>823565.74888213095</v>
      </c>
      <c r="D5" s="266">
        <v>2521931.5914106751</v>
      </c>
      <c r="E5" s="266">
        <v>5157602.1359743048</v>
      </c>
      <c r="F5" s="266">
        <v>3190184.1774781761</v>
      </c>
      <c r="G5" s="266">
        <v>439020.22691081103</v>
      </c>
      <c r="H5" s="266">
        <v>0</v>
      </c>
      <c r="I5" s="266">
        <v>645953.5432895585</v>
      </c>
      <c r="J5" s="266">
        <v>614320.567064684</v>
      </c>
      <c r="K5" s="266">
        <v>257973.69666942552</v>
      </c>
      <c r="L5" s="266">
        <v>14174788.092077825</v>
      </c>
    </row>
    <row r="6" spans="1:12">
      <c r="A6" t="s">
        <v>956</v>
      </c>
      <c r="B6" s="266">
        <v>524236.40439805877</v>
      </c>
      <c r="C6" s="266">
        <v>823565.74888213095</v>
      </c>
      <c r="D6" s="266">
        <v>2521931.5914106751</v>
      </c>
      <c r="E6" s="266">
        <v>5157602.1359743048</v>
      </c>
      <c r="F6" s="266">
        <v>3190184.1774781761</v>
      </c>
      <c r="G6" s="266">
        <v>439020.22691081103</v>
      </c>
      <c r="H6" s="266">
        <v>0</v>
      </c>
      <c r="I6" s="266">
        <v>645953.5432895585</v>
      </c>
      <c r="J6" s="266">
        <v>614320.567064684</v>
      </c>
      <c r="K6" s="266">
        <v>257973.69666942552</v>
      </c>
      <c r="L6" s="266">
        <v>14174788.092077825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Q186"/>
  <sheetViews>
    <sheetView topLeftCell="A58" zoomScale="90" zoomScaleNormal="90" workbookViewId="0">
      <selection activeCell="G9" sqref="A9:XFD186"/>
    </sheetView>
  </sheetViews>
  <sheetFormatPr defaultRowHeight="12.75" customHeight="1"/>
  <cols>
    <col min="1" max="1" width="11.5703125" customWidth="1"/>
    <col min="2" max="2" width="31.85546875" bestFit="1" customWidth="1"/>
    <col min="3" max="3" width="11.85546875" bestFit="1" customWidth="1"/>
    <col min="4" max="4" width="21.5703125" bestFit="1" customWidth="1"/>
    <col min="5" max="5" width="11.5703125" bestFit="1" customWidth="1"/>
    <col min="6" max="6" width="9.42578125" bestFit="1" customWidth="1"/>
    <col min="7" max="7" width="13" bestFit="1" customWidth="1"/>
    <col min="8" max="8" width="13.5703125" bestFit="1" customWidth="1"/>
    <col min="9" max="9" width="8.85546875" bestFit="1" customWidth="1"/>
    <col min="10" max="10" width="17.5703125" bestFit="1" customWidth="1"/>
    <col min="11" max="11" width="9.85546875" bestFit="1" customWidth="1"/>
    <col min="12" max="12" width="13.7109375" bestFit="1" customWidth="1"/>
    <col min="13" max="13" width="10.140625" bestFit="1" customWidth="1"/>
    <col min="14" max="14" width="8.85546875" bestFit="1" customWidth="1"/>
    <col min="15" max="15" width="11.140625" bestFit="1" customWidth="1"/>
    <col min="16" max="16" width="17.5703125" bestFit="1" customWidth="1"/>
    <col min="17" max="17" width="9.85546875" bestFit="1" customWidth="1"/>
    <col min="18" max="18" width="10" bestFit="1" customWidth="1"/>
    <col min="19" max="19" width="13.85546875" bestFit="1" customWidth="1"/>
    <col min="20" max="20" width="16.85546875" bestFit="1" customWidth="1"/>
    <col min="21" max="21" width="13.140625" bestFit="1" customWidth="1"/>
    <col min="22" max="22" width="16.140625" bestFit="1" customWidth="1"/>
    <col min="23" max="23" width="13.7109375" bestFit="1" customWidth="1"/>
    <col min="24" max="24" width="9.28515625" bestFit="1" customWidth="1"/>
    <col min="25" max="25" width="13.7109375" bestFit="1" customWidth="1"/>
    <col min="26" max="26" width="14.5703125" bestFit="1" customWidth="1"/>
    <col min="27" max="27" width="10.7109375" bestFit="1" customWidth="1"/>
    <col min="29" max="31" width="9.85546875" bestFit="1" customWidth="1"/>
    <col min="32" max="32" width="10.28515625" bestFit="1" customWidth="1"/>
    <col min="33" max="33" width="11" bestFit="1" customWidth="1"/>
    <col min="34" max="35" width="9.28515625" bestFit="1" customWidth="1"/>
    <col min="36" max="36" width="10.85546875" bestFit="1" customWidth="1"/>
    <col min="37" max="37" width="10.7109375" bestFit="1" customWidth="1"/>
    <col min="38" max="38" width="10.85546875" bestFit="1" customWidth="1"/>
  </cols>
  <sheetData>
    <row r="4" spans="1:43" ht="12.75" customHeight="1">
      <c r="A4" s="202" t="s">
        <v>1017</v>
      </c>
    </row>
    <row r="7" spans="1:43" ht="12.75" customHeight="1" thickBot="1">
      <c r="Z7">
        <v>16596</v>
      </c>
    </row>
    <row r="8" spans="1:43" ht="13.5" thickBot="1">
      <c r="A8" s="12"/>
      <c r="B8" s="12"/>
      <c r="C8" s="12"/>
      <c r="D8" s="12"/>
      <c r="E8" s="12"/>
      <c r="F8" s="12"/>
      <c r="G8" s="12"/>
      <c r="H8" s="12"/>
      <c r="I8" s="12"/>
      <c r="J8" s="12"/>
      <c r="K8" s="12"/>
      <c r="L8" s="12"/>
      <c r="M8" s="12"/>
      <c r="N8" s="12"/>
      <c r="O8" s="12"/>
      <c r="P8" s="12"/>
      <c r="Q8" s="12"/>
      <c r="R8" s="12"/>
      <c r="S8" s="12"/>
      <c r="T8" s="12"/>
      <c r="U8" s="4"/>
      <c r="W8" s="5"/>
      <c r="X8" s="6">
        <v>223.2</v>
      </c>
      <c r="Y8" s="6">
        <v>85.8</v>
      </c>
      <c r="Z8" s="6">
        <f>+[3]Premisis!$B$48*12</f>
        <v>16661.039999999997</v>
      </c>
      <c r="AA8" s="7">
        <f>+[3]Premisis!$B$51*12</f>
        <v>1296.6719330855017</v>
      </c>
      <c r="AB8" s="6"/>
      <c r="AC8" s="8">
        <v>1.9599999999999999E-2</v>
      </c>
      <c r="AD8" s="8">
        <v>3.6999999999999998E-2</v>
      </c>
      <c r="AE8" s="8">
        <v>1.4500000000000001E-2</v>
      </c>
      <c r="AF8" s="9">
        <v>9.8580000000000004E-3</v>
      </c>
      <c r="AG8" s="9">
        <v>0.06</v>
      </c>
      <c r="AH8" s="8">
        <v>9.9000000000000008E-3</v>
      </c>
      <c r="AI8" s="8">
        <v>5.0000000000000001E-4</v>
      </c>
      <c r="AJ8" s="8">
        <v>0.184</v>
      </c>
      <c r="AK8" s="8">
        <v>6.2E-2</v>
      </c>
      <c r="AL8" s="10">
        <v>0.22700000000000001</v>
      </c>
      <c r="AM8" s="11"/>
    </row>
    <row r="9" spans="1:43" ht="39" thickBot="1">
      <c r="A9" s="13" t="s">
        <v>0</v>
      </c>
      <c r="B9" s="13" t="s">
        <v>1</v>
      </c>
      <c r="C9" s="13" t="s">
        <v>2</v>
      </c>
      <c r="D9" s="13" t="s">
        <v>3</v>
      </c>
      <c r="E9" s="13" t="s">
        <v>4</v>
      </c>
      <c r="F9" s="13" t="s">
        <v>5</v>
      </c>
      <c r="G9" s="13" t="s">
        <v>6</v>
      </c>
      <c r="H9" s="14" t="s">
        <v>630</v>
      </c>
      <c r="I9" s="14" t="s">
        <v>7</v>
      </c>
      <c r="J9" s="14" t="s">
        <v>631</v>
      </c>
      <c r="K9" s="13" t="s">
        <v>8</v>
      </c>
      <c r="L9" s="13" t="s">
        <v>606</v>
      </c>
      <c r="M9" s="13" t="s">
        <v>605</v>
      </c>
      <c r="N9" s="13" t="s">
        <v>635</v>
      </c>
      <c r="O9" s="13" t="s">
        <v>604</v>
      </c>
      <c r="P9" s="13" t="s">
        <v>603</v>
      </c>
      <c r="Q9" s="13" t="s">
        <v>602</v>
      </c>
      <c r="R9" s="13" t="s">
        <v>601</v>
      </c>
      <c r="S9" s="13" t="s">
        <v>9</v>
      </c>
      <c r="T9" s="13" t="s">
        <v>600</v>
      </c>
      <c r="U9" s="14" t="s">
        <v>607</v>
      </c>
      <c r="V9" s="14" t="s">
        <v>608</v>
      </c>
      <c r="W9" s="14" t="s">
        <v>609</v>
      </c>
      <c r="X9" s="14" t="s">
        <v>610</v>
      </c>
      <c r="Y9" s="14" t="s">
        <v>611</v>
      </c>
      <c r="Z9" s="14" t="s">
        <v>612</v>
      </c>
      <c r="AA9" s="14" t="s">
        <v>613</v>
      </c>
      <c r="AB9" s="14" t="s">
        <v>614</v>
      </c>
      <c r="AC9" s="14" t="s">
        <v>615</v>
      </c>
      <c r="AD9" s="14" t="s">
        <v>616</v>
      </c>
      <c r="AE9" s="14" t="s">
        <v>617</v>
      </c>
      <c r="AF9" s="14" t="s">
        <v>618</v>
      </c>
      <c r="AG9" s="14" t="s">
        <v>619</v>
      </c>
      <c r="AH9" s="14" t="s">
        <v>620</v>
      </c>
      <c r="AI9" s="14" t="s">
        <v>621</v>
      </c>
      <c r="AJ9" s="14" t="s">
        <v>622</v>
      </c>
      <c r="AK9" s="14" t="s">
        <v>623</v>
      </c>
      <c r="AL9" s="14" t="s">
        <v>624</v>
      </c>
      <c r="AM9" s="14" t="s">
        <v>625</v>
      </c>
      <c r="AN9" s="14" t="s">
        <v>626</v>
      </c>
      <c r="AO9" s="14" t="s">
        <v>627</v>
      </c>
      <c r="AP9" s="14" t="s">
        <v>628</v>
      </c>
      <c r="AQ9" s="14" t="s">
        <v>629</v>
      </c>
    </row>
    <row r="10" spans="1:43" ht="13.5" thickBot="1">
      <c r="A10" s="1" t="s">
        <v>155</v>
      </c>
      <c r="B10" s="1" t="s">
        <v>156</v>
      </c>
      <c r="C10" s="1" t="s">
        <v>157</v>
      </c>
      <c r="D10" s="1" t="s">
        <v>158</v>
      </c>
      <c r="E10" s="1" t="s">
        <v>159</v>
      </c>
      <c r="F10" s="2">
        <v>5</v>
      </c>
      <c r="G10" s="1" t="s">
        <v>15</v>
      </c>
      <c r="H10" s="1" t="s">
        <v>16</v>
      </c>
      <c r="I10" s="2">
        <v>1</v>
      </c>
      <c r="J10" s="2">
        <v>100</v>
      </c>
      <c r="K10" s="2">
        <v>1</v>
      </c>
      <c r="L10" s="1" t="s">
        <v>23</v>
      </c>
      <c r="M10" s="1" t="s">
        <v>160</v>
      </c>
      <c r="N10" s="1">
        <v>10</v>
      </c>
      <c r="O10" s="1" t="s">
        <v>19</v>
      </c>
      <c r="P10" s="1" t="s">
        <v>59</v>
      </c>
      <c r="Q10" s="3"/>
      <c r="R10" s="3"/>
      <c r="S10" s="2">
        <v>1</v>
      </c>
      <c r="T10" s="2">
        <v>78206.160500000042</v>
      </c>
      <c r="U10" s="2">
        <f t="shared" ref="U10:U41" si="0">+T10*S10</f>
        <v>78206.160500000042</v>
      </c>
      <c r="V10" s="16">
        <f t="shared" ref="V10:V41" si="1">SUM(X10:AL10)</f>
        <v>44998.581801094508</v>
      </c>
      <c r="W10" s="2">
        <f t="shared" ref="W10:W41" si="2">+U10+V10</f>
        <v>123204.74230109455</v>
      </c>
      <c r="X10" s="17">
        <f t="shared" ref="X10:X27" si="3">+$X$8*S10</f>
        <v>223.2</v>
      </c>
      <c r="Y10" s="17">
        <f t="shared" ref="Y10:Y27" si="4">+$Y$8*S10</f>
        <v>85.8</v>
      </c>
      <c r="Z10" s="17">
        <f t="shared" ref="Z10:Z27" si="5">+$Z$8*S10</f>
        <v>16661.039999999997</v>
      </c>
      <c r="AA10" s="17">
        <f>+$AA$8*S10</f>
        <v>1296.6719330855017</v>
      </c>
      <c r="AB10" s="17"/>
      <c r="AC10" s="17">
        <f t="shared" ref="AC10:AC41" si="6">+U10*$AC$8</f>
        <v>1532.8407458000008</v>
      </c>
      <c r="AD10" s="17"/>
      <c r="AE10" s="17">
        <f t="shared" ref="AE10:AE41" si="7">+U10*$AE$8</f>
        <v>1133.9893272500008</v>
      </c>
      <c r="AF10" s="17">
        <f t="shared" ref="AF10:AF41" si="8">+U10*$AF$8</f>
        <v>770.9563302090005</v>
      </c>
      <c r="AG10" s="17"/>
      <c r="AH10" s="18">
        <f t="shared" ref="AH10:AH41" si="9">SUM(IF(T10&gt;65999,((66000*$AH$8)*S10),(IF(T10&lt;66000,($AH$8*(U10))))))</f>
        <v>653.40000000000009</v>
      </c>
      <c r="AI10" s="17">
        <f t="shared" ref="AI10:AI41" si="10">+U10*$AI$8</f>
        <v>39.103080250000019</v>
      </c>
      <c r="AJ10" s="17"/>
      <c r="AK10" s="18">
        <f t="shared" ref="AK10:AK41" si="11">SUM(IF(T10&gt;132900,((132900*$AK$8)*S10),(IF(T10&lt;132900,($AK$8*(U10))))))</f>
        <v>4848.7819510000027</v>
      </c>
      <c r="AL10" s="17">
        <f>+U10*$AL$8</f>
        <v>17752.798433500011</v>
      </c>
    </row>
    <row r="11" spans="1:43" ht="13.5" thickBot="1">
      <c r="A11" s="1" t="s">
        <v>220</v>
      </c>
      <c r="B11" s="1" t="s">
        <v>156</v>
      </c>
      <c r="C11" s="1" t="s">
        <v>221</v>
      </c>
      <c r="D11" s="1" t="s">
        <v>222</v>
      </c>
      <c r="E11" s="1" t="s">
        <v>159</v>
      </c>
      <c r="F11" s="2">
        <v>7</v>
      </c>
      <c r="G11" s="1" t="s">
        <v>15</v>
      </c>
      <c r="H11" s="1" t="s">
        <v>16</v>
      </c>
      <c r="I11" s="2">
        <v>1</v>
      </c>
      <c r="J11" s="2">
        <v>100</v>
      </c>
      <c r="K11" s="2">
        <v>1</v>
      </c>
      <c r="L11" s="1" t="s">
        <v>23</v>
      </c>
      <c r="M11" s="1" t="s">
        <v>160</v>
      </c>
      <c r="N11" s="1">
        <v>10</v>
      </c>
      <c r="O11" s="1" t="s">
        <v>19</v>
      </c>
      <c r="P11" s="1" t="s">
        <v>59</v>
      </c>
      <c r="Q11" s="3"/>
      <c r="R11" s="3"/>
      <c r="S11" s="2">
        <v>1</v>
      </c>
      <c r="T11" s="2">
        <v>80317.679999999993</v>
      </c>
      <c r="U11" s="2">
        <f t="shared" si="0"/>
        <v>80317.679999999993</v>
      </c>
      <c r="V11" s="16">
        <f t="shared" si="1"/>
        <v>45702.684870525496</v>
      </c>
      <c r="W11" s="2">
        <f t="shared" si="2"/>
        <v>126020.36487052549</v>
      </c>
      <c r="X11" s="17">
        <f t="shared" si="3"/>
        <v>223.2</v>
      </c>
      <c r="Y11" s="17">
        <f t="shared" si="4"/>
        <v>85.8</v>
      </c>
      <c r="Z11" s="17">
        <f t="shared" si="5"/>
        <v>16661.039999999997</v>
      </c>
      <c r="AA11" s="17">
        <f t="shared" ref="AA11:AA74" si="12">+$AA$8*S11</f>
        <v>1296.6719330855017</v>
      </c>
      <c r="AB11" s="17"/>
      <c r="AC11" s="17">
        <f t="shared" si="6"/>
        <v>1574.2265279999999</v>
      </c>
      <c r="AD11" s="17"/>
      <c r="AE11" s="17">
        <f t="shared" si="7"/>
        <v>1164.60636</v>
      </c>
      <c r="AF11" s="17">
        <f t="shared" si="8"/>
        <v>791.77168943999993</v>
      </c>
      <c r="AG11" s="17"/>
      <c r="AH11" s="18">
        <f t="shared" si="9"/>
        <v>653.40000000000009</v>
      </c>
      <c r="AI11" s="17">
        <f t="shared" si="10"/>
        <v>40.158839999999998</v>
      </c>
      <c r="AJ11" s="17"/>
      <c r="AK11" s="18">
        <f t="shared" si="11"/>
        <v>4979.6961599999995</v>
      </c>
      <c r="AL11" s="17">
        <f>+U11*$AL$8</f>
        <v>18232.113359999999</v>
      </c>
    </row>
    <row r="12" spans="1:43" ht="13.5" thickBot="1">
      <c r="A12" s="1" t="s">
        <v>223</v>
      </c>
      <c r="B12" s="1" t="s">
        <v>156</v>
      </c>
      <c r="C12" s="1" t="s">
        <v>224</v>
      </c>
      <c r="D12" s="1" t="s">
        <v>225</v>
      </c>
      <c r="E12" s="1" t="s">
        <v>159</v>
      </c>
      <c r="F12" s="2">
        <v>7</v>
      </c>
      <c r="G12" s="1" t="s">
        <v>15</v>
      </c>
      <c r="H12" s="1" t="s">
        <v>16</v>
      </c>
      <c r="I12" s="2">
        <v>1</v>
      </c>
      <c r="J12" s="2">
        <v>100</v>
      </c>
      <c r="K12" s="2">
        <v>1</v>
      </c>
      <c r="L12" s="1" t="s">
        <v>23</v>
      </c>
      <c r="M12" s="1" t="s">
        <v>160</v>
      </c>
      <c r="N12" s="1">
        <v>10</v>
      </c>
      <c r="O12" s="1" t="s">
        <v>19</v>
      </c>
      <c r="P12" s="1" t="s">
        <v>59</v>
      </c>
      <c r="Q12" s="3"/>
      <c r="R12" s="3"/>
      <c r="S12" s="2">
        <v>1</v>
      </c>
      <c r="T12" s="2">
        <v>55348.614099999962</v>
      </c>
      <c r="U12" s="2">
        <f t="shared" si="0"/>
        <v>55348.614099999962</v>
      </c>
      <c r="V12" s="16">
        <f t="shared" si="1"/>
        <v>37271.101373233287</v>
      </c>
      <c r="W12" s="2">
        <f t="shared" si="2"/>
        <v>92619.715473233256</v>
      </c>
      <c r="X12" s="17">
        <f t="shared" si="3"/>
        <v>223.2</v>
      </c>
      <c r="Y12" s="17">
        <f t="shared" si="4"/>
        <v>85.8</v>
      </c>
      <c r="Z12" s="17">
        <f t="shared" si="5"/>
        <v>16661.039999999997</v>
      </c>
      <c r="AA12" s="17">
        <f t="shared" si="12"/>
        <v>1296.6719330855017</v>
      </c>
      <c r="AB12" s="17"/>
      <c r="AC12" s="17">
        <f t="shared" si="6"/>
        <v>1084.8328363599992</v>
      </c>
      <c r="AD12" s="17"/>
      <c r="AE12" s="17">
        <f t="shared" si="7"/>
        <v>802.55490444999953</v>
      </c>
      <c r="AF12" s="17">
        <f t="shared" si="8"/>
        <v>545.62663779779962</v>
      </c>
      <c r="AG12" s="17"/>
      <c r="AH12" s="18">
        <f t="shared" si="9"/>
        <v>547.95127958999967</v>
      </c>
      <c r="AI12" s="17">
        <f t="shared" si="10"/>
        <v>27.674307049999982</v>
      </c>
      <c r="AJ12" s="17"/>
      <c r="AK12" s="18">
        <f t="shared" si="11"/>
        <v>3431.6140741999975</v>
      </c>
      <c r="AL12" s="17">
        <f>+U12*$AL$8</f>
        <v>12564.135400699992</v>
      </c>
    </row>
    <row r="13" spans="1:43" ht="13.5" thickBot="1">
      <c r="A13" s="1" t="s">
        <v>375</v>
      </c>
      <c r="B13" s="1" t="s">
        <v>376</v>
      </c>
      <c r="C13" s="1" t="s">
        <v>377</v>
      </c>
      <c r="D13" s="1" t="s">
        <v>378</v>
      </c>
      <c r="E13" s="1" t="s">
        <v>370</v>
      </c>
      <c r="F13" s="2">
        <v>3</v>
      </c>
      <c r="G13" s="1" t="s">
        <v>352</v>
      </c>
      <c r="H13" s="1" t="s">
        <v>16</v>
      </c>
      <c r="I13" s="2">
        <v>1</v>
      </c>
      <c r="J13" s="2">
        <v>100</v>
      </c>
      <c r="K13" s="2">
        <v>1</v>
      </c>
      <c r="L13" s="1" t="s">
        <v>23</v>
      </c>
      <c r="M13" s="1" t="s">
        <v>160</v>
      </c>
      <c r="N13" s="1">
        <v>10</v>
      </c>
      <c r="O13" s="1" t="s">
        <v>365</v>
      </c>
      <c r="P13" s="1" t="s">
        <v>59</v>
      </c>
      <c r="Q13" s="3"/>
      <c r="R13" s="3"/>
      <c r="S13" s="2">
        <v>1</v>
      </c>
      <c r="T13" s="2">
        <v>122592.14</v>
      </c>
      <c r="U13" s="2">
        <f t="shared" si="0"/>
        <v>122592.14</v>
      </c>
      <c r="V13" s="16">
        <f t="shared" si="1"/>
        <v>59799.441753205494</v>
      </c>
      <c r="W13" s="2">
        <f t="shared" si="2"/>
        <v>182391.58175320551</v>
      </c>
      <c r="X13" s="17">
        <f t="shared" si="3"/>
        <v>223.2</v>
      </c>
      <c r="Y13" s="17">
        <f t="shared" si="4"/>
        <v>85.8</v>
      </c>
      <c r="Z13" s="17">
        <f t="shared" si="5"/>
        <v>16661.039999999997</v>
      </c>
      <c r="AA13" s="17">
        <f t="shared" si="12"/>
        <v>1296.6719330855017</v>
      </c>
      <c r="AB13" s="17"/>
      <c r="AC13" s="17">
        <f t="shared" si="6"/>
        <v>2402.8059439999997</v>
      </c>
      <c r="AD13" s="17"/>
      <c r="AE13" s="17">
        <f t="shared" si="7"/>
        <v>1777.5860300000002</v>
      </c>
      <c r="AF13" s="17">
        <f t="shared" si="8"/>
        <v>1208.5133161200001</v>
      </c>
      <c r="AG13" s="17"/>
      <c r="AH13" s="18">
        <f t="shared" si="9"/>
        <v>653.40000000000009</v>
      </c>
      <c r="AI13" s="17">
        <f t="shared" si="10"/>
        <v>61.29607</v>
      </c>
      <c r="AJ13" s="17"/>
      <c r="AK13" s="18">
        <f t="shared" si="11"/>
        <v>7600.7126799999996</v>
      </c>
      <c r="AL13" s="17">
        <f>+U13*$AL$8</f>
        <v>27828.415779999999</v>
      </c>
    </row>
    <row r="14" spans="1:43" ht="13.5" thickBot="1">
      <c r="A14" s="1" t="s">
        <v>315</v>
      </c>
      <c r="B14" s="1" t="s">
        <v>316</v>
      </c>
      <c r="C14" s="1" t="s">
        <v>317</v>
      </c>
      <c r="D14" s="1" t="s">
        <v>318</v>
      </c>
      <c r="E14" s="1" t="s">
        <v>319</v>
      </c>
      <c r="F14" s="2">
        <v>11</v>
      </c>
      <c r="G14" s="1" t="s">
        <v>320</v>
      </c>
      <c r="H14" s="1" t="s">
        <v>16</v>
      </c>
      <c r="I14" s="2">
        <v>1</v>
      </c>
      <c r="J14" s="2">
        <v>100</v>
      </c>
      <c r="K14" s="2">
        <v>1</v>
      </c>
      <c r="L14" s="1" t="s">
        <v>23</v>
      </c>
      <c r="M14" s="1" t="s">
        <v>321</v>
      </c>
      <c r="N14" s="1">
        <v>11</v>
      </c>
      <c r="O14" s="1" t="s">
        <v>322</v>
      </c>
      <c r="P14" s="1" t="s">
        <v>59</v>
      </c>
      <c r="Q14" s="3"/>
      <c r="R14" s="3"/>
      <c r="S14" s="2">
        <v>1</v>
      </c>
      <c r="T14" s="2">
        <v>79244.800000000003</v>
      </c>
      <c r="U14" s="2">
        <f t="shared" si="0"/>
        <v>79244.800000000003</v>
      </c>
      <c r="V14" s="16">
        <f t="shared" si="1"/>
        <v>45344.924451485502</v>
      </c>
      <c r="W14" s="2">
        <f t="shared" si="2"/>
        <v>124589.7244514855</v>
      </c>
      <c r="X14" s="17">
        <f t="shared" si="3"/>
        <v>223.2</v>
      </c>
      <c r="Y14" s="17">
        <f t="shared" si="4"/>
        <v>85.8</v>
      </c>
      <c r="Z14" s="17">
        <f t="shared" si="5"/>
        <v>16661.039999999997</v>
      </c>
      <c r="AA14" s="17">
        <f t="shared" si="12"/>
        <v>1296.6719330855017</v>
      </c>
      <c r="AB14" s="17"/>
      <c r="AC14" s="17">
        <f t="shared" si="6"/>
        <v>1553.1980800000001</v>
      </c>
      <c r="AD14" s="17"/>
      <c r="AE14" s="17">
        <f t="shared" si="7"/>
        <v>1149.0496000000001</v>
      </c>
      <c r="AF14" s="17">
        <f t="shared" si="8"/>
        <v>781.19523840000011</v>
      </c>
      <c r="AG14" s="17"/>
      <c r="AH14" s="18">
        <f t="shared" si="9"/>
        <v>653.40000000000009</v>
      </c>
      <c r="AI14" s="17">
        <f t="shared" si="10"/>
        <v>39.622399999999999</v>
      </c>
      <c r="AJ14" s="17"/>
      <c r="AK14" s="18">
        <f t="shared" si="11"/>
        <v>4913.1776</v>
      </c>
      <c r="AL14" s="17">
        <f>+U14*$AL$8</f>
        <v>17988.569600000003</v>
      </c>
    </row>
    <row r="15" spans="1:43" ht="13.5" thickBot="1">
      <c r="A15" s="1" t="s">
        <v>347</v>
      </c>
      <c r="B15" s="1" t="s">
        <v>348</v>
      </c>
      <c r="C15" s="1" t="s">
        <v>349</v>
      </c>
      <c r="D15" s="1" t="s">
        <v>350</v>
      </c>
      <c r="E15" s="1" t="s">
        <v>351</v>
      </c>
      <c r="F15" s="2">
        <v>8</v>
      </c>
      <c r="G15" s="1" t="s">
        <v>352</v>
      </c>
      <c r="H15" s="1" t="s">
        <v>16</v>
      </c>
      <c r="I15" s="2">
        <v>1</v>
      </c>
      <c r="J15" s="2">
        <v>100</v>
      </c>
      <c r="K15" s="2">
        <v>1</v>
      </c>
      <c r="L15" s="1" t="s">
        <v>23</v>
      </c>
      <c r="M15" s="1" t="s">
        <v>321</v>
      </c>
      <c r="N15" s="1">
        <v>11</v>
      </c>
      <c r="O15" s="1" t="s">
        <v>353</v>
      </c>
      <c r="P15" s="1" t="s">
        <v>59</v>
      </c>
      <c r="Q15" s="3"/>
      <c r="R15" s="3"/>
      <c r="S15" s="2">
        <v>1</v>
      </c>
      <c r="T15" s="2">
        <v>195493.05</v>
      </c>
      <c r="U15" s="2">
        <f t="shared" si="0"/>
        <v>195493.05</v>
      </c>
      <c r="V15" s="16">
        <f t="shared" si="1"/>
        <v>72241.863149985496</v>
      </c>
      <c r="W15" s="2">
        <f t="shared" si="2"/>
        <v>267734.91314998548</v>
      </c>
      <c r="X15" s="17">
        <f t="shared" si="3"/>
        <v>223.2</v>
      </c>
      <c r="Y15" s="17">
        <f t="shared" si="4"/>
        <v>85.8</v>
      </c>
      <c r="Z15" s="17">
        <f t="shared" si="5"/>
        <v>16661.039999999997</v>
      </c>
      <c r="AA15" s="17">
        <f t="shared" si="12"/>
        <v>1296.6719330855017</v>
      </c>
      <c r="AB15" s="17">
        <v>420</v>
      </c>
      <c r="AC15" s="17">
        <f t="shared" si="6"/>
        <v>3831.6637799999999</v>
      </c>
      <c r="AD15" s="17"/>
      <c r="AE15" s="17">
        <f t="shared" si="7"/>
        <v>2834.6492250000001</v>
      </c>
      <c r="AF15" s="17">
        <f t="shared" si="8"/>
        <v>1927.1704869</v>
      </c>
      <c r="AG15" s="17"/>
      <c r="AH15" s="18">
        <f t="shared" si="9"/>
        <v>653.40000000000009</v>
      </c>
      <c r="AI15" s="17">
        <f t="shared" si="10"/>
        <v>97.746524999999991</v>
      </c>
      <c r="AJ15" s="17">
        <f>+U15*$AJ$8</f>
        <v>35970.7212</v>
      </c>
      <c r="AK15" s="18">
        <f t="shared" si="11"/>
        <v>8239.7999999999993</v>
      </c>
      <c r="AL15" s="17"/>
    </row>
    <row r="16" spans="1:43" ht="13.5" thickBot="1">
      <c r="A16" s="1" t="s">
        <v>419</v>
      </c>
      <c r="B16" s="1" t="s">
        <v>420</v>
      </c>
      <c r="C16" s="1" t="s">
        <v>421</v>
      </c>
      <c r="D16" s="1" t="s">
        <v>422</v>
      </c>
      <c r="E16" s="1" t="s">
        <v>423</v>
      </c>
      <c r="F16" s="2">
        <v>5</v>
      </c>
      <c r="G16" s="1" t="s">
        <v>352</v>
      </c>
      <c r="H16" s="1" t="s">
        <v>16</v>
      </c>
      <c r="I16" s="2">
        <v>1</v>
      </c>
      <c r="J16" s="2">
        <v>100</v>
      </c>
      <c r="K16" s="2">
        <v>1</v>
      </c>
      <c r="L16" s="1" t="s">
        <v>23</v>
      </c>
      <c r="M16" s="1" t="s">
        <v>321</v>
      </c>
      <c r="N16" s="1">
        <v>11</v>
      </c>
      <c r="O16" s="1" t="s">
        <v>365</v>
      </c>
      <c r="P16" s="1" t="s">
        <v>59</v>
      </c>
      <c r="Q16" s="3"/>
      <c r="R16" s="3"/>
      <c r="S16" s="2">
        <v>1</v>
      </c>
      <c r="T16" s="2">
        <v>113366.43</v>
      </c>
      <c r="U16" s="2">
        <f t="shared" si="0"/>
        <v>113366.43</v>
      </c>
      <c r="V16" s="16">
        <f t="shared" si="1"/>
        <v>56723.054948025499</v>
      </c>
      <c r="W16" s="2">
        <f t="shared" si="2"/>
        <v>170089.48494802549</v>
      </c>
      <c r="X16" s="17">
        <f t="shared" si="3"/>
        <v>223.2</v>
      </c>
      <c r="Y16" s="17">
        <f t="shared" si="4"/>
        <v>85.8</v>
      </c>
      <c r="Z16" s="17">
        <f t="shared" si="5"/>
        <v>16661.039999999997</v>
      </c>
      <c r="AA16" s="17">
        <f t="shared" si="12"/>
        <v>1296.6719330855017</v>
      </c>
      <c r="AB16" s="17"/>
      <c r="AC16" s="17">
        <f t="shared" si="6"/>
        <v>2221.9820279999999</v>
      </c>
      <c r="AD16" s="17"/>
      <c r="AE16" s="17">
        <f t="shared" si="7"/>
        <v>1643.8132350000001</v>
      </c>
      <c r="AF16" s="17">
        <f t="shared" si="8"/>
        <v>1117.5662669399999</v>
      </c>
      <c r="AG16" s="17"/>
      <c r="AH16" s="18">
        <f t="shared" si="9"/>
        <v>653.40000000000009</v>
      </c>
      <c r="AI16" s="17">
        <f t="shared" si="10"/>
        <v>56.683214999999997</v>
      </c>
      <c r="AJ16" s="17"/>
      <c r="AK16" s="18">
        <f t="shared" si="11"/>
        <v>7028.7186599999995</v>
      </c>
      <c r="AL16" s="17">
        <f t="shared" ref="AL16:AL47" si="13">+U16*$AL$8</f>
        <v>25734.179609999999</v>
      </c>
    </row>
    <row r="17" spans="1:38" ht="13.5" thickBot="1">
      <c r="A17" s="1" t="s">
        <v>207</v>
      </c>
      <c r="B17" s="1" t="s">
        <v>208</v>
      </c>
      <c r="C17" s="3"/>
      <c r="D17" s="3"/>
      <c r="E17" s="3"/>
      <c r="F17" s="3"/>
      <c r="G17" s="1" t="s">
        <v>15</v>
      </c>
      <c r="H17" s="1" t="s">
        <v>16</v>
      </c>
      <c r="I17" s="2">
        <v>1</v>
      </c>
      <c r="J17" s="3"/>
      <c r="K17" s="3"/>
      <c r="L17" s="1" t="s">
        <v>209</v>
      </c>
      <c r="M17" s="1" t="s">
        <v>210</v>
      </c>
      <c r="N17" s="1">
        <v>11</v>
      </c>
      <c r="O17" s="1" t="s">
        <v>19</v>
      </c>
      <c r="P17" s="1" t="s">
        <v>20</v>
      </c>
      <c r="Q17" s="3"/>
      <c r="R17" s="3"/>
      <c r="S17" s="2">
        <v>1</v>
      </c>
      <c r="T17" s="2">
        <v>110503.21449999996</v>
      </c>
      <c r="U17" s="2">
        <f t="shared" si="0"/>
        <v>110503.21449999996</v>
      </c>
      <c r="V17" s="16">
        <f t="shared" si="1"/>
        <v>55768.29283382649</v>
      </c>
      <c r="W17" s="2">
        <f t="shared" si="2"/>
        <v>166271.50733382645</v>
      </c>
      <c r="X17" s="17">
        <f t="shared" si="3"/>
        <v>223.2</v>
      </c>
      <c r="Y17" s="17">
        <f t="shared" si="4"/>
        <v>85.8</v>
      </c>
      <c r="Z17" s="17">
        <f t="shared" si="5"/>
        <v>16661.039999999997</v>
      </c>
      <c r="AA17" s="17">
        <f t="shared" si="12"/>
        <v>1296.6719330855017</v>
      </c>
      <c r="AB17" s="17"/>
      <c r="AC17" s="17">
        <f t="shared" si="6"/>
        <v>2165.8630041999991</v>
      </c>
      <c r="AD17" s="17"/>
      <c r="AE17" s="17">
        <f t="shared" si="7"/>
        <v>1602.2966102499995</v>
      </c>
      <c r="AF17" s="17">
        <f t="shared" si="8"/>
        <v>1089.3406885409997</v>
      </c>
      <c r="AG17" s="17"/>
      <c r="AH17" s="18">
        <f t="shared" si="9"/>
        <v>653.40000000000009</v>
      </c>
      <c r="AI17" s="17">
        <f t="shared" si="10"/>
        <v>55.251607249999978</v>
      </c>
      <c r="AJ17" s="17"/>
      <c r="AK17" s="18">
        <f t="shared" si="11"/>
        <v>6851.1992989999972</v>
      </c>
      <c r="AL17" s="17">
        <f t="shared" si="13"/>
        <v>25084.22969149999</v>
      </c>
    </row>
    <row r="18" spans="1:38" ht="13.5" thickBot="1">
      <c r="A18" s="1" t="s">
        <v>248</v>
      </c>
      <c r="B18" s="1" t="s">
        <v>249</v>
      </c>
      <c r="C18" s="1" t="s">
        <v>250</v>
      </c>
      <c r="D18" s="1" t="s">
        <v>251</v>
      </c>
      <c r="E18" s="1" t="s">
        <v>143</v>
      </c>
      <c r="F18" s="2">
        <v>2</v>
      </c>
      <c r="G18" s="1" t="s">
        <v>15</v>
      </c>
      <c r="H18" s="1" t="s">
        <v>16</v>
      </c>
      <c r="I18" s="2">
        <v>1</v>
      </c>
      <c r="J18" s="2">
        <v>100</v>
      </c>
      <c r="K18" s="2">
        <v>1</v>
      </c>
      <c r="L18" s="1" t="s">
        <v>209</v>
      </c>
      <c r="M18" s="1" t="s">
        <v>210</v>
      </c>
      <c r="N18" s="1">
        <v>11</v>
      </c>
      <c r="O18" s="1" t="s">
        <v>19</v>
      </c>
      <c r="P18" s="1" t="s">
        <v>20</v>
      </c>
      <c r="Q18" s="3"/>
      <c r="R18" s="3"/>
      <c r="S18" s="2">
        <v>0.34</v>
      </c>
      <c r="T18" s="2">
        <v>78206.160999999993</v>
      </c>
      <c r="U18" s="2">
        <f t="shared" si="0"/>
        <v>26590.09474</v>
      </c>
      <c r="V18" s="16">
        <f t="shared" si="1"/>
        <v>15299.517869059993</v>
      </c>
      <c r="W18" s="2">
        <f t="shared" si="2"/>
        <v>41889.612609059994</v>
      </c>
      <c r="X18" s="17">
        <f t="shared" si="3"/>
        <v>75.888000000000005</v>
      </c>
      <c r="Y18" s="17">
        <f t="shared" si="4"/>
        <v>29.172000000000001</v>
      </c>
      <c r="Z18" s="17">
        <f t="shared" si="5"/>
        <v>5664.7535999999991</v>
      </c>
      <c r="AA18" s="17">
        <f t="shared" si="12"/>
        <v>440.86845724907062</v>
      </c>
      <c r="AB18" s="17"/>
      <c r="AC18" s="17">
        <f t="shared" si="6"/>
        <v>521.16585690399995</v>
      </c>
      <c r="AD18" s="17"/>
      <c r="AE18" s="17">
        <f t="shared" si="7"/>
        <v>385.55637373000002</v>
      </c>
      <c r="AF18" s="17">
        <f t="shared" si="8"/>
        <v>262.12515394692002</v>
      </c>
      <c r="AG18" s="17"/>
      <c r="AH18" s="18">
        <f t="shared" si="9"/>
        <v>222.15600000000003</v>
      </c>
      <c r="AI18" s="17">
        <f t="shared" si="10"/>
        <v>13.295047370000001</v>
      </c>
      <c r="AJ18" s="17"/>
      <c r="AK18" s="18">
        <f t="shared" si="11"/>
        <v>1648.58587388</v>
      </c>
      <c r="AL18" s="17">
        <f t="shared" si="13"/>
        <v>6035.9515059800005</v>
      </c>
    </row>
    <row r="19" spans="1:38" ht="13.5" thickBot="1">
      <c r="A19" s="1" t="s">
        <v>284</v>
      </c>
      <c r="B19" s="1" t="s">
        <v>249</v>
      </c>
      <c r="C19" s="1" t="s">
        <v>285</v>
      </c>
      <c r="D19" s="1" t="s">
        <v>286</v>
      </c>
      <c r="E19" s="1" t="s">
        <v>143</v>
      </c>
      <c r="F19" s="2">
        <v>4</v>
      </c>
      <c r="G19" s="1" t="s">
        <v>15</v>
      </c>
      <c r="H19" s="1" t="s">
        <v>16</v>
      </c>
      <c r="I19" s="2">
        <v>1</v>
      </c>
      <c r="J19" s="2">
        <v>100</v>
      </c>
      <c r="K19" s="2">
        <v>1</v>
      </c>
      <c r="L19" s="1" t="s">
        <v>209</v>
      </c>
      <c r="M19" s="1" t="s">
        <v>210</v>
      </c>
      <c r="N19" s="1">
        <v>11</v>
      </c>
      <c r="O19" s="1" t="s">
        <v>19</v>
      </c>
      <c r="P19" s="1" t="s">
        <v>20</v>
      </c>
      <c r="Q19" s="3"/>
      <c r="R19" s="3"/>
      <c r="S19" s="2">
        <v>0.5</v>
      </c>
      <c r="T19" s="2">
        <v>38216.347000000002</v>
      </c>
      <c r="U19" s="2">
        <f t="shared" si="0"/>
        <v>19108.173500000001</v>
      </c>
      <c r="V19" s="16">
        <f t="shared" si="1"/>
        <v>15694.300203155752</v>
      </c>
      <c r="W19" s="2">
        <f t="shared" si="2"/>
        <v>34802.473703155752</v>
      </c>
      <c r="X19" s="17">
        <f t="shared" si="3"/>
        <v>111.6</v>
      </c>
      <c r="Y19" s="17">
        <f t="shared" si="4"/>
        <v>42.9</v>
      </c>
      <c r="Z19" s="17">
        <f t="shared" si="5"/>
        <v>8330.5199999999986</v>
      </c>
      <c r="AA19" s="17">
        <f t="shared" si="12"/>
        <v>648.33596654275084</v>
      </c>
      <c r="AB19" s="17"/>
      <c r="AC19" s="17">
        <f t="shared" si="6"/>
        <v>374.52020060000001</v>
      </c>
      <c r="AD19" s="17"/>
      <c r="AE19" s="17">
        <f t="shared" si="7"/>
        <v>277.06851575000002</v>
      </c>
      <c r="AF19" s="17">
        <f t="shared" si="8"/>
        <v>188.36837436300002</v>
      </c>
      <c r="AG19" s="17"/>
      <c r="AH19" s="18">
        <f t="shared" si="9"/>
        <v>189.17091765000004</v>
      </c>
      <c r="AI19" s="17">
        <f t="shared" si="10"/>
        <v>9.5540867499999997</v>
      </c>
      <c r="AJ19" s="17"/>
      <c r="AK19" s="18">
        <f t="shared" si="11"/>
        <v>1184.7067570000002</v>
      </c>
      <c r="AL19" s="17">
        <f t="shared" si="13"/>
        <v>4337.5553845000004</v>
      </c>
    </row>
    <row r="20" spans="1:38" ht="13.5" thickBot="1">
      <c r="A20" s="1" t="s">
        <v>439</v>
      </c>
      <c r="B20" s="1" t="s">
        <v>440</v>
      </c>
      <c r="C20" s="1" t="s">
        <v>441</v>
      </c>
      <c r="D20" s="1" t="s">
        <v>442</v>
      </c>
      <c r="E20" s="1" t="s">
        <v>443</v>
      </c>
      <c r="F20" s="2">
        <v>12</v>
      </c>
      <c r="G20" s="1" t="s">
        <v>352</v>
      </c>
      <c r="H20" s="1" t="s">
        <v>16</v>
      </c>
      <c r="I20" s="2">
        <v>1</v>
      </c>
      <c r="J20" s="2">
        <v>100</v>
      </c>
      <c r="K20" s="2">
        <v>1</v>
      </c>
      <c r="L20" s="1" t="s">
        <v>209</v>
      </c>
      <c r="M20" s="1" t="s">
        <v>210</v>
      </c>
      <c r="N20" s="1">
        <v>11</v>
      </c>
      <c r="O20" s="1" t="s">
        <v>365</v>
      </c>
      <c r="P20" s="1" t="s">
        <v>20</v>
      </c>
      <c r="Q20" s="3"/>
      <c r="R20" s="3"/>
      <c r="S20" s="2">
        <v>0.5</v>
      </c>
      <c r="T20" s="2">
        <v>144210.15</v>
      </c>
      <c r="U20" s="2">
        <f t="shared" si="0"/>
        <v>72105.074999999997</v>
      </c>
      <c r="V20" s="16">
        <f t="shared" si="1"/>
        <v>33153.455415892749</v>
      </c>
      <c r="W20" s="2">
        <f t="shared" si="2"/>
        <v>105258.53041589275</v>
      </c>
      <c r="X20" s="17">
        <f t="shared" si="3"/>
        <v>111.6</v>
      </c>
      <c r="Y20" s="17">
        <f t="shared" si="4"/>
        <v>42.9</v>
      </c>
      <c r="Z20" s="17">
        <f t="shared" si="5"/>
        <v>8330.5199999999986</v>
      </c>
      <c r="AA20" s="17">
        <f t="shared" si="12"/>
        <v>648.33596654275084</v>
      </c>
      <c r="AB20" s="17"/>
      <c r="AC20" s="17">
        <f t="shared" si="6"/>
        <v>1413.25947</v>
      </c>
      <c r="AD20" s="17"/>
      <c r="AE20" s="17">
        <f t="shared" si="7"/>
        <v>1045.5235875000001</v>
      </c>
      <c r="AF20" s="17">
        <f t="shared" si="8"/>
        <v>710.81182935000004</v>
      </c>
      <c r="AG20" s="17"/>
      <c r="AH20" s="18">
        <f t="shared" si="9"/>
        <v>326.70000000000005</v>
      </c>
      <c r="AI20" s="17">
        <f t="shared" si="10"/>
        <v>36.0525375</v>
      </c>
      <c r="AJ20" s="17"/>
      <c r="AK20" s="18">
        <f t="shared" si="11"/>
        <v>4119.8999999999996</v>
      </c>
      <c r="AL20" s="17">
        <f t="shared" si="13"/>
        <v>16367.852025</v>
      </c>
    </row>
    <row r="21" spans="1:38" ht="13.5" thickBot="1">
      <c r="A21" s="1" t="s">
        <v>459</v>
      </c>
      <c r="B21" s="1" t="s">
        <v>460</v>
      </c>
      <c r="C21" s="1" t="s">
        <v>461</v>
      </c>
      <c r="D21" s="1" t="s">
        <v>462</v>
      </c>
      <c r="E21" s="1" t="s">
        <v>364</v>
      </c>
      <c r="F21" s="2">
        <v>6</v>
      </c>
      <c r="G21" s="1" t="s">
        <v>352</v>
      </c>
      <c r="H21" s="1" t="s">
        <v>16</v>
      </c>
      <c r="I21" s="2">
        <v>1</v>
      </c>
      <c r="J21" s="2">
        <v>100</v>
      </c>
      <c r="K21" s="2">
        <v>1</v>
      </c>
      <c r="L21" s="1" t="s">
        <v>209</v>
      </c>
      <c r="M21" s="1" t="s">
        <v>210</v>
      </c>
      <c r="N21" s="1">
        <v>11</v>
      </c>
      <c r="O21" s="1" t="s">
        <v>365</v>
      </c>
      <c r="P21" s="1" t="s">
        <v>20</v>
      </c>
      <c r="Q21" s="3"/>
      <c r="R21" s="3"/>
      <c r="S21" s="2">
        <v>0.5</v>
      </c>
      <c r="T21" s="2">
        <v>96517.23</v>
      </c>
      <c r="U21" s="2">
        <f t="shared" si="0"/>
        <v>48258.614999999998</v>
      </c>
      <c r="V21" s="16">
        <f t="shared" si="1"/>
        <v>25552.277207212748</v>
      </c>
      <c r="W21" s="2">
        <f t="shared" si="2"/>
        <v>73810.892207212746</v>
      </c>
      <c r="X21" s="17">
        <f t="shared" si="3"/>
        <v>111.6</v>
      </c>
      <c r="Y21" s="17">
        <f t="shared" si="4"/>
        <v>42.9</v>
      </c>
      <c r="Z21" s="17">
        <f t="shared" si="5"/>
        <v>8330.5199999999986</v>
      </c>
      <c r="AA21" s="17">
        <f t="shared" si="12"/>
        <v>648.33596654275084</v>
      </c>
      <c r="AB21" s="17"/>
      <c r="AC21" s="17">
        <f t="shared" si="6"/>
        <v>945.86885399999994</v>
      </c>
      <c r="AD21" s="17"/>
      <c r="AE21" s="17">
        <f t="shared" si="7"/>
        <v>699.74991750000004</v>
      </c>
      <c r="AF21" s="17">
        <f t="shared" si="8"/>
        <v>475.73342667000003</v>
      </c>
      <c r="AG21" s="17"/>
      <c r="AH21" s="18">
        <f t="shared" si="9"/>
        <v>326.70000000000005</v>
      </c>
      <c r="AI21" s="17">
        <f t="shared" si="10"/>
        <v>24.129307499999999</v>
      </c>
      <c r="AJ21" s="17"/>
      <c r="AK21" s="18">
        <f t="shared" si="11"/>
        <v>2992.03413</v>
      </c>
      <c r="AL21" s="17">
        <f t="shared" si="13"/>
        <v>10954.705604999999</v>
      </c>
    </row>
    <row r="22" spans="1:38" ht="13.5" thickBot="1">
      <c r="A22" s="1" t="s">
        <v>471</v>
      </c>
      <c r="B22" s="1" t="s">
        <v>472</v>
      </c>
      <c r="C22" s="1" t="s">
        <v>473</v>
      </c>
      <c r="D22" s="1" t="s">
        <v>474</v>
      </c>
      <c r="E22" s="1" t="s">
        <v>423</v>
      </c>
      <c r="F22" s="2">
        <v>10</v>
      </c>
      <c r="G22" s="1" t="s">
        <v>352</v>
      </c>
      <c r="H22" s="1" t="s">
        <v>16</v>
      </c>
      <c r="I22" s="2">
        <v>1</v>
      </c>
      <c r="J22" s="2">
        <v>100</v>
      </c>
      <c r="K22" s="2">
        <v>1</v>
      </c>
      <c r="L22" s="1" t="s">
        <v>475</v>
      </c>
      <c r="M22" s="1" t="s">
        <v>476</v>
      </c>
      <c r="N22" s="1">
        <v>11</v>
      </c>
      <c r="O22" s="1" t="s">
        <v>365</v>
      </c>
      <c r="P22" s="1" t="s">
        <v>20</v>
      </c>
      <c r="Q22" s="3"/>
      <c r="R22" s="3"/>
      <c r="S22" s="2">
        <v>0.5</v>
      </c>
      <c r="T22" s="2">
        <v>128263.71</v>
      </c>
      <c r="U22" s="2">
        <f t="shared" si="0"/>
        <v>64131.855000000003</v>
      </c>
      <c r="V22" s="16">
        <f t="shared" si="1"/>
        <v>30845.336071132755</v>
      </c>
      <c r="W22" s="2">
        <f t="shared" si="2"/>
        <v>94977.191071132751</v>
      </c>
      <c r="X22" s="17">
        <f t="shared" si="3"/>
        <v>111.6</v>
      </c>
      <c r="Y22" s="17">
        <f t="shared" si="4"/>
        <v>42.9</v>
      </c>
      <c r="Z22" s="17">
        <f t="shared" si="5"/>
        <v>8330.5199999999986</v>
      </c>
      <c r="AA22" s="17">
        <f t="shared" si="12"/>
        <v>648.33596654275084</v>
      </c>
      <c r="AB22" s="17"/>
      <c r="AC22" s="17">
        <f t="shared" si="6"/>
        <v>1256.9843579999999</v>
      </c>
      <c r="AD22" s="17"/>
      <c r="AE22" s="17">
        <f t="shared" si="7"/>
        <v>929.91189750000012</v>
      </c>
      <c r="AF22" s="17">
        <f t="shared" si="8"/>
        <v>632.2118265900001</v>
      </c>
      <c r="AG22" s="17"/>
      <c r="AH22" s="18">
        <f t="shared" si="9"/>
        <v>326.70000000000005</v>
      </c>
      <c r="AI22" s="17">
        <f t="shared" si="10"/>
        <v>32.065927500000001</v>
      </c>
      <c r="AJ22" s="17"/>
      <c r="AK22" s="18">
        <f t="shared" si="11"/>
        <v>3976.1750100000004</v>
      </c>
      <c r="AL22" s="17">
        <f t="shared" si="13"/>
        <v>14557.931085000002</v>
      </c>
    </row>
    <row r="23" spans="1:38" ht="13.5" thickBot="1">
      <c r="A23" s="1" t="s">
        <v>471</v>
      </c>
      <c r="B23" s="1" t="s">
        <v>472</v>
      </c>
      <c r="C23" s="1" t="s">
        <v>473</v>
      </c>
      <c r="D23" s="1" t="s">
        <v>474</v>
      </c>
      <c r="E23" s="1" t="s">
        <v>423</v>
      </c>
      <c r="F23" s="2">
        <v>10</v>
      </c>
      <c r="G23" s="1" t="s">
        <v>352</v>
      </c>
      <c r="H23" s="1" t="s">
        <v>16</v>
      </c>
      <c r="I23" s="2">
        <v>1</v>
      </c>
      <c r="J23" s="2">
        <v>100</v>
      </c>
      <c r="K23" s="2">
        <v>1</v>
      </c>
      <c r="L23" s="1" t="s">
        <v>23</v>
      </c>
      <c r="M23" s="1" t="s">
        <v>476</v>
      </c>
      <c r="N23" s="1">
        <v>11</v>
      </c>
      <c r="O23" s="1" t="s">
        <v>365</v>
      </c>
      <c r="P23" s="1" t="s">
        <v>59</v>
      </c>
      <c r="Q23" s="3"/>
      <c r="R23" s="3"/>
      <c r="S23" s="2">
        <v>0.5</v>
      </c>
      <c r="T23" s="2">
        <v>128263.71</v>
      </c>
      <c r="U23" s="2">
        <f t="shared" si="0"/>
        <v>64131.855000000003</v>
      </c>
      <c r="V23" s="16">
        <f t="shared" si="1"/>
        <v>30845.336071132755</v>
      </c>
      <c r="W23" s="2">
        <f t="shared" si="2"/>
        <v>94977.191071132751</v>
      </c>
      <c r="X23" s="17">
        <f t="shared" si="3"/>
        <v>111.6</v>
      </c>
      <c r="Y23" s="17">
        <f t="shared" si="4"/>
        <v>42.9</v>
      </c>
      <c r="Z23" s="17">
        <f t="shared" si="5"/>
        <v>8330.5199999999986</v>
      </c>
      <c r="AA23" s="17">
        <f t="shared" si="12"/>
        <v>648.33596654275084</v>
      </c>
      <c r="AB23" s="17"/>
      <c r="AC23" s="17">
        <f t="shared" si="6"/>
        <v>1256.9843579999999</v>
      </c>
      <c r="AD23" s="17"/>
      <c r="AE23" s="17">
        <f t="shared" si="7"/>
        <v>929.91189750000012</v>
      </c>
      <c r="AF23" s="17">
        <f t="shared" si="8"/>
        <v>632.2118265900001</v>
      </c>
      <c r="AG23" s="17"/>
      <c r="AH23" s="18">
        <f t="shared" si="9"/>
        <v>326.70000000000005</v>
      </c>
      <c r="AI23" s="17">
        <f t="shared" si="10"/>
        <v>32.065927500000001</v>
      </c>
      <c r="AJ23" s="17"/>
      <c r="AK23" s="18">
        <f t="shared" si="11"/>
        <v>3976.1750100000004</v>
      </c>
      <c r="AL23" s="17">
        <f t="shared" si="13"/>
        <v>14557.931085000002</v>
      </c>
    </row>
    <row r="24" spans="1:38" ht="13.5" thickBot="1">
      <c r="A24" s="1" t="s">
        <v>463</v>
      </c>
      <c r="B24" s="1" t="s">
        <v>464</v>
      </c>
      <c r="C24" s="3"/>
      <c r="D24" s="3"/>
      <c r="E24" s="3"/>
      <c r="F24" s="3"/>
      <c r="G24" s="1" t="s">
        <v>352</v>
      </c>
      <c r="H24" s="1" t="s">
        <v>16</v>
      </c>
      <c r="I24" s="2">
        <v>1</v>
      </c>
      <c r="J24" s="3"/>
      <c r="K24" s="3"/>
      <c r="L24" s="1" t="s">
        <v>465</v>
      </c>
      <c r="M24" s="1" t="s">
        <v>466</v>
      </c>
      <c r="N24" s="1">
        <v>11</v>
      </c>
      <c r="O24" s="1" t="s">
        <v>365</v>
      </c>
      <c r="P24" s="1" t="s">
        <v>20</v>
      </c>
      <c r="Q24" s="3"/>
      <c r="R24" s="3"/>
      <c r="S24" s="2">
        <v>1</v>
      </c>
      <c r="T24" s="2"/>
      <c r="U24" s="2">
        <f t="shared" si="0"/>
        <v>0</v>
      </c>
      <c r="V24" s="16">
        <f t="shared" si="1"/>
        <v>18266.711933085498</v>
      </c>
      <c r="W24" s="2">
        <f t="shared" si="2"/>
        <v>18266.711933085498</v>
      </c>
      <c r="X24" s="17">
        <f t="shared" si="3"/>
        <v>223.2</v>
      </c>
      <c r="Y24" s="17">
        <f t="shared" si="4"/>
        <v>85.8</v>
      </c>
      <c r="Z24" s="17">
        <f t="shared" si="5"/>
        <v>16661.039999999997</v>
      </c>
      <c r="AA24" s="17">
        <f t="shared" si="12"/>
        <v>1296.6719330855017</v>
      </c>
      <c r="AB24" s="17"/>
      <c r="AC24" s="17">
        <f t="shared" si="6"/>
        <v>0</v>
      </c>
      <c r="AD24" s="17"/>
      <c r="AE24" s="17">
        <f t="shared" si="7"/>
        <v>0</v>
      </c>
      <c r="AF24" s="17">
        <f t="shared" si="8"/>
        <v>0</v>
      </c>
      <c r="AG24" s="17"/>
      <c r="AH24" s="18">
        <f t="shared" si="9"/>
        <v>0</v>
      </c>
      <c r="AI24" s="17">
        <f t="shared" si="10"/>
        <v>0</v>
      </c>
      <c r="AJ24" s="17"/>
      <c r="AK24" s="18">
        <f t="shared" si="11"/>
        <v>0</v>
      </c>
      <c r="AL24" s="17">
        <f t="shared" si="13"/>
        <v>0</v>
      </c>
    </row>
    <row r="25" spans="1:38" ht="13.5" thickBot="1">
      <c r="A25" s="1" t="s">
        <v>10</v>
      </c>
      <c r="B25" s="1" t="s">
        <v>11</v>
      </c>
      <c r="C25" s="1" t="s">
        <v>12</v>
      </c>
      <c r="D25" s="1" t="s">
        <v>13</v>
      </c>
      <c r="E25" s="1" t="s">
        <v>14</v>
      </c>
      <c r="F25" s="2">
        <v>6</v>
      </c>
      <c r="G25" s="1" t="s">
        <v>15</v>
      </c>
      <c r="H25" s="1" t="s">
        <v>16</v>
      </c>
      <c r="I25" s="2">
        <v>1</v>
      </c>
      <c r="J25" s="2">
        <v>100</v>
      </c>
      <c r="K25" s="2">
        <v>1</v>
      </c>
      <c r="L25" s="1" t="s">
        <v>17</v>
      </c>
      <c r="M25" s="1" t="s">
        <v>18</v>
      </c>
      <c r="N25" s="1">
        <v>11</v>
      </c>
      <c r="O25" s="1" t="s">
        <v>19</v>
      </c>
      <c r="P25" s="1" t="s">
        <v>20</v>
      </c>
      <c r="Q25" s="1" t="s">
        <v>21</v>
      </c>
      <c r="R25" s="3"/>
      <c r="S25" s="2">
        <v>0.1666</v>
      </c>
      <c r="T25" s="2">
        <v>58150.577799999955</v>
      </c>
      <c r="U25" s="2">
        <f t="shared" si="0"/>
        <v>9687.8862614799928</v>
      </c>
      <c r="V25" s="16">
        <f t="shared" si="1"/>
        <v>6369.6474590212929</v>
      </c>
      <c r="W25" s="2">
        <f t="shared" si="2"/>
        <v>16057.533720501286</v>
      </c>
      <c r="X25" s="17">
        <f t="shared" si="3"/>
        <v>37.185119999999998</v>
      </c>
      <c r="Y25" s="17">
        <f t="shared" si="4"/>
        <v>14.294279999999999</v>
      </c>
      <c r="Z25" s="17">
        <f t="shared" si="5"/>
        <v>2775.7292639999996</v>
      </c>
      <c r="AA25" s="17">
        <f t="shared" si="12"/>
        <v>216.02554405204458</v>
      </c>
      <c r="AB25" s="17"/>
      <c r="AC25" s="17">
        <f t="shared" si="6"/>
        <v>189.88257072500784</v>
      </c>
      <c r="AD25" s="17"/>
      <c r="AE25" s="17">
        <f t="shared" si="7"/>
        <v>140.4743507914599</v>
      </c>
      <c r="AF25" s="17">
        <f t="shared" si="8"/>
        <v>95.503182765669777</v>
      </c>
      <c r="AG25" s="17"/>
      <c r="AH25" s="18">
        <f t="shared" si="9"/>
        <v>95.910073988651931</v>
      </c>
      <c r="AI25" s="17">
        <f t="shared" si="10"/>
        <v>4.8439431307399961</v>
      </c>
      <c r="AJ25" s="17"/>
      <c r="AK25" s="18">
        <f t="shared" si="11"/>
        <v>600.6489482117596</v>
      </c>
      <c r="AL25" s="17">
        <f t="shared" si="13"/>
        <v>2199.1501813559585</v>
      </c>
    </row>
    <row r="26" spans="1:38" ht="13.5" thickBot="1">
      <c r="A26" s="1" t="s">
        <v>10</v>
      </c>
      <c r="B26" s="1" t="s">
        <v>11</v>
      </c>
      <c r="C26" s="1" t="s">
        <v>12</v>
      </c>
      <c r="D26" s="1" t="s">
        <v>13</v>
      </c>
      <c r="E26" s="1" t="s">
        <v>14</v>
      </c>
      <c r="F26" s="2">
        <v>6</v>
      </c>
      <c r="G26" s="1" t="s">
        <v>15</v>
      </c>
      <c r="H26" s="1" t="s">
        <v>16</v>
      </c>
      <c r="I26" s="2">
        <v>1</v>
      </c>
      <c r="J26" s="2">
        <v>100</v>
      </c>
      <c r="K26" s="2">
        <v>1</v>
      </c>
      <c r="L26" s="1" t="s">
        <v>17</v>
      </c>
      <c r="M26" s="1" t="s">
        <v>18</v>
      </c>
      <c r="N26" s="1">
        <v>11</v>
      </c>
      <c r="O26" s="1" t="s">
        <v>19</v>
      </c>
      <c r="P26" s="1" t="s">
        <v>20</v>
      </c>
      <c r="Q26" s="1" t="s">
        <v>22</v>
      </c>
      <c r="R26" s="3"/>
      <c r="S26" s="2">
        <v>0.16670000000000001</v>
      </c>
      <c r="T26" s="2">
        <v>58150.577799999955</v>
      </c>
      <c r="U26" s="2">
        <f t="shared" si="0"/>
        <v>9693.7013192599934</v>
      </c>
      <c r="V26" s="16">
        <f t="shared" si="1"/>
        <v>6373.4707768238259</v>
      </c>
      <c r="W26" s="2">
        <f t="shared" si="2"/>
        <v>16067.172096083819</v>
      </c>
      <c r="X26" s="17">
        <f t="shared" si="3"/>
        <v>37.207439999999998</v>
      </c>
      <c r="Y26" s="17">
        <f t="shared" si="4"/>
        <v>14.302860000000001</v>
      </c>
      <c r="Z26" s="17">
        <f t="shared" si="5"/>
        <v>2777.395368</v>
      </c>
      <c r="AA26" s="17">
        <f t="shared" si="12"/>
        <v>216.15521124535314</v>
      </c>
      <c r="AB26" s="17"/>
      <c r="AC26" s="17">
        <f t="shared" si="6"/>
        <v>189.99654585749587</v>
      </c>
      <c r="AD26" s="17"/>
      <c r="AE26" s="17">
        <f t="shared" si="7"/>
        <v>140.5586691292699</v>
      </c>
      <c r="AF26" s="17">
        <f t="shared" si="8"/>
        <v>95.560507605265016</v>
      </c>
      <c r="AG26" s="17"/>
      <c r="AH26" s="18">
        <f t="shared" si="9"/>
        <v>95.967643060673936</v>
      </c>
      <c r="AI26" s="17">
        <f t="shared" si="10"/>
        <v>4.8468506596299967</v>
      </c>
      <c r="AJ26" s="17"/>
      <c r="AK26" s="18">
        <f t="shared" si="11"/>
        <v>601.00948179411955</v>
      </c>
      <c r="AL26" s="17">
        <f t="shared" si="13"/>
        <v>2200.4701994720185</v>
      </c>
    </row>
    <row r="27" spans="1:38" ht="13.5" thickBot="1">
      <c r="A27" s="1" t="s">
        <v>10</v>
      </c>
      <c r="B27" s="1" t="s">
        <v>11</v>
      </c>
      <c r="C27" s="1" t="s">
        <v>12</v>
      </c>
      <c r="D27" s="1" t="s">
        <v>13</v>
      </c>
      <c r="E27" s="1" t="s">
        <v>14</v>
      </c>
      <c r="F27" s="2">
        <v>6</v>
      </c>
      <c r="G27" s="1" t="s">
        <v>15</v>
      </c>
      <c r="H27" s="1" t="s">
        <v>16</v>
      </c>
      <c r="I27" s="2">
        <v>1</v>
      </c>
      <c r="J27" s="2">
        <v>100</v>
      </c>
      <c r="K27" s="2">
        <v>1</v>
      </c>
      <c r="L27" s="1" t="s">
        <v>17</v>
      </c>
      <c r="M27" s="1" t="s">
        <v>18</v>
      </c>
      <c r="N27" s="1">
        <v>11</v>
      </c>
      <c r="O27" s="1" t="s">
        <v>19</v>
      </c>
      <c r="P27" s="1" t="s">
        <v>20</v>
      </c>
      <c r="Q27" s="1" t="s">
        <v>25</v>
      </c>
      <c r="R27" s="3"/>
      <c r="S27" s="2">
        <v>0.16670000000000001</v>
      </c>
      <c r="T27" s="2">
        <v>58150.577799999955</v>
      </c>
      <c r="U27" s="2">
        <f t="shared" si="0"/>
        <v>9693.7013192599934</v>
      </c>
      <c r="V27" s="16">
        <f t="shared" si="1"/>
        <v>6373.4707768238259</v>
      </c>
      <c r="W27" s="2">
        <f t="shared" si="2"/>
        <v>16067.172096083819</v>
      </c>
      <c r="X27" s="17">
        <f t="shared" si="3"/>
        <v>37.207439999999998</v>
      </c>
      <c r="Y27" s="17">
        <f t="shared" si="4"/>
        <v>14.302860000000001</v>
      </c>
      <c r="Z27" s="17">
        <f t="shared" si="5"/>
        <v>2777.395368</v>
      </c>
      <c r="AA27" s="17">
        <f t="shared" si="12"/>
        <v>216.15521124535314</v>
      </c>
      <c r="AB27" s="17"/>
      <c r="AC27" s="17">
        <f t="shared" si="6"/>
        <v>189.99654585749587</v>
      </c>
      <c r="AD27" s="17"/>
      <c r="AE27" s="17">
        <f t="shared" si="7"/>
        <v>140.5586691292699</v>
      </c>
      <c r="AF27" s="17">
        <f t="shared" si="8"/>
        <v>95.560507605265016</v>
      </c>
      <c r="AG27" s="17"/>
      <c r="AH27" s="18">
        <f t="shared" si="9"/>
        <v>95.967643060673936</v>
      </c>
      <c r="AI27" s="17">
        <f t="shared" si="10"/>
        <v>4.8468506596299967</v>
      </c>
      <c r="AJ27" s="17"/>
      <c r="AK27" s="18">
        <f t="shared" si="11"/>
        <v>601.00948179411955</v>
      </c>
      <c r="AL27" s="17">
        <f t="shared" si="13"/>
        <v>2200.4701994720185</v>
      </c>
    </row>
    <row r="28" spans="1:38" ht="13.5" thickBot="1">
      <c r="A28" s="1" t="s">
        <v>312</v>
      </c>
      <c r="B28" s="1" t="s">
        <v>313</v>
      </c>
      <c r="C28" s="3"/>
      <c r="D28" s="3"/>
      <c r="E28" s="3"/>
      <c r="F28" s="3"/>
      <c r="G28" s="1" t="s">
        <v>15</v>
      </c>
      <c r="H28" s="1" t="s">
        <v>16</v>
      </c>
      <c r="I28" s="2">
        <v>0.47499999999999998</v>
      </c>
      <c r="J28" s="3"/>
      <c r="K28" s="3"/>
      <c r="L28" s="1" t="s">
        <v>17</v>
      </c>
      <c r="M28" s="1" t="s">
        <v>18</v>
      </c>
      <c r="N28" s="1">
        <v>11</v>
      </c>
      <c r="O28" s="1" t="s">
        <v>19</v>
      </c>
      <c r="P28" s="1" t="s">
        <v>20</v>
      </c>
      <c r="Q28" s="3"/>
      <c r="R28" s="3"/>
      <c r="S28" s="2">
        <v>0</v>
      </c>
      <c r="T28" s="2"/>
      <c r="U28" s="2">
        <f t="shared" si="0"/>
        <v>0</v>
      </c>
      <c r="V28" s="16">
        <f t="shared" si="1"/>
        <v>0</v>
      </c>
      <c r="W28" s="2">
        <f t="shared" si="2"/>
        <v>0</v>
      </c>
      <c r="X28" s="17"/>
      <c r="Y28" s="17"/>
      <c r="Z28" s="17"/>
      <c r="AA28" s="17">
        <f t="shared" si="12"/>
        <v>0</v>
      </c>
      <c r="AB28" s="17"/>
      <c r="AC28" s="17">
        <f t="shared" si="6"/>
        <v>0</v>
      </c>
      <c r="AD28" s="17"/>
      <c r="AE28" s="17">
        <f t="shared" si="7"/>
        <v>0</v>
      </c>
      <c r="AF28" s="17">
        <f t="shared" si="8"/>
        <v>0</v>
      </c>
      <c r="AG28" s="17"/>
      <c r="AH28" s="18">
        <f t="shared" si="9"/>
        <v>0</v>
      </c>
      <c r="AI28" s="17">
        <f t="shared" si="10"/>
        <v>0</v>
      </c>
      <c r="AJ28" s="17"/>
      <c r="AK28" s="18">
        <f t="shared" si="11"/>
        <v>0</v>
      </c>
      <c r="AL28" s="17">
        <f t="shared" si="13"/>
        <v>0</v>
      </c>
    </row>
    <row r="29" spans="1:38" ht="13.5" thickBot="1">
      <c r="A29" s="1" t="s">
        <v>354</v>
      </c>
      <c r="B29" s="1" t="s">
        <v>355</v>
      </c>
      <c r="C29" s="1" t="s">
        <v>356</v>
      </c>
      <c r="D29" s="1" t="s">
        <v>357</v>
      </c>
      <c r="E29" s="1" t="s">
        <v>358</v>
      </c>
      <c r="F29" s="2">
        <v>9</v>
      </c>
      <c r="G29" s="1" t="s">
        <v>359</v>
      </c>
      <c r="H29" s="1" t="s">
        <v>16</v>
      </c>
      <c r="I29" s="2">
        <v>1</v>
      </c>
      <c r="J29" s="2">
        <v>100</v>
      </c>
      <c r="K29" s="2">
        <v>1</v>
      </c>
      <c r="L29" s="1" t="s">
        <v>17</v>
      </c>
      <c r="M29" s="1" t="s">
        <v>18</v>
      </c>
      <c r="N29" s="1">
        <v>11</v>
      </c>
      <c r="O29" s="1" t="s">
        <v>353</v>
      </c>
      <c r="P29" s="1" t="s">
        <v>20</v>
      </c>
      <c r="Q29" s="1" t="s">
        <v>25</v>
      </c>
      <c r="R29" s="3"/>
      <c r="S29" s="2">
        <v>0.16670000000000001</v>
      </c>
      <c r="T29" s="2">
        <v>164225.01</v>
      </c>
      <c r="U29" s="2">
        <f t="shared" si="0"/>
        <v>27376.309167000003</v>
      </c>
      <c r="V29" s="16">
        <f t="shared" si="1"/>
        <v>11959.075453100841</v>
      </c>
      <c r="W29" s="2">
        <f t="shared" si="2"/>
        <v>39335.384620100842</v>
      </c>
      <c r="X29" s="17">
        <f t="shared" ref="X29:X34" si="14">+$X$8*S29</f>
        <v>37.207439999999998</v>
      </c>
      <c r="Y29" s="17">
        <f t="shared" ref="Y29:Y34" si="15">+$Y$8*S29</f>
        <v>14.302860000000001</v>
      </c>
      <c r="Z29" s="17">
        <f t="shared" ref="Z29:Z34" si="16">+$Z$8*S29</f>
        <v>2777.395368</v>
      </c>
      <c r="AA29" s="17">
        <f t="shared" si="12"/>
        <v>216.15521124535314</v>
      </c>
      <c r="AB29" s="17"/>
      <c r="AC29" s="17">
        <f t="shared" si="6"/>
        <v>536.57565967319999</v>
      </c>
      <c r="AD29" s="17"/>
      <c r="AE29" s="17">
        <f t="shared" si="7"/>
        <v>396.95648292150008</v>
      </c>
      <c r="AF29" s="17">
        <f t="shared" si="8"/>
        <v>269.87565576828604</v>
      </c>
      <c r="AG29" s="17"/>
      <c r="AH29" s="18">
        <f t="shared" si="9"/>
        <v>108.92178000000003</v>
      </c>
      <c r="AI29" s="17">
        <f t="shared" si="10"/>
        <v>13.688154583500001</v>
      </c>
      <c r="AJ29" s="17"/>
      <c r="AK29" s="18">
        <f t="shared" si="11"/>
        <v>1373.57466</v>
      </c>
      <c r="AL29" s="17">
        <f t="shared" si="13"/>
        <v>6214.4221809090013</v>
      </c>
    </row>
    <row r="30" spans="1:38" ht="13.5" thickBot="1">
      <c r="A30" s="1" t="s">
        <v>354</v>
      </c>
      <c r="B30" s="1" t="s">
        <v>355</v>
      </c>
      <c r="C30" s="1" t="s">
        <v>356</v>
      </c>
      <c r="D30" s="1" t="s">
        <v>357</v>
      </c>
      <c r="E30" s="1" t="s">
        <v>358</v>
      </c>
      <c r="F30" s="2">
        <v>9</v>
      </c>
      <c r="G30" s="1" t="s">
        <v>359</v>
      </c>
      <c r="H30" s="1" t="s">
        <v>16</v>
      </c>
      <c r="I30" s="2">
        <v>1</v>
      </c>
      <c r="J30" s="2">
        <v>100</v>
      </c>
      <c r="K30" s="2">
        <v>1</v>
      </c>
      <c r="L30" s="1" t="s">
        <v>17</v>
      </c>
      <c r="M30" s="1" t="s">
        <v>18</v>
      </c>
      <c r="N30" s="1">
        <v>11</v>
      </c>
      <c r="O30" s="1" t="s">
        <v>353</v>
      </c>
      <c r="P30" s="1" t="s">
        <v>20</v>
      </c>
      <c r="Q30" s="1" t="s">
        <v>21</v>
      </c>
      <c r="R30" s="3"/>
      <c r="S30" s="2">
        <v>0.1666</v>
      </c>
      <c r="T30" s="2">
        <v>164225.01</v>
      </c>
      <c r="U30" s="2">
        <f t="shared" si="0"/>
        <v>27359.886666000002</v>
      </c>
      <c r="V30" s="16">
        <f t="shared" si="1"/>
        <v>11951.901442631073</v>
      </c>
      <c r="W30" s="2">
        <f t="shared" si="2"/>
        <v>39311.788108631074</v>
      </c>
      <c r="X30" s="17">
        <f t="shared" si="14"/>
        <v>37.185119999999998</v>
      </c>
      <c r="Y30" s="17">
        <f t="shared" si="15"/>
        <v>14.294279999999999</v>
      </c>
      <c r="Z30" s="17">
        <f t="shared" si="16"/>
        <v>2775.7292639999996</v>
      </c>
      <c r="AA30" s="17">
        <f t="shared" si="12"/>
        <v>216.02554405204458</v>
      </c>
      <c r="AB30" s="17"/>
      <c r="AC30" s="17">
        <f t="shared" si="6"/>
        <v>536.25377865360008</v>
      </c>
      <c r="AD30" s="17"/>
      <c r="AE30" s="17">
        <f t="shared" si="7"/>
        <v>396.71835665700007</v>
      </c>
      <c r="AF30" s="17">
        <f t="shared" si="8"/>
        <v>269.71376275342806</v>
      </c>
      <c r="AG30" s="17"/>
      <c r="AH30" s="18">
        <f t="shared" si="9"/>
        <v>108.85644000000002</v>
      </c>
      <c r="AI30" s="17">
        <f t="shared" si="10"/>
        <v>13.679943333000001</v>
      </c>
      <c r="AJ30" s="17"/>
      <c r="AK30" s="18">
        <f t="shared" si="11"/>
        <v>1372.7506799999999</v>
      </c>
      <c r="AL30" s="17">
        <f t="shared" si="13"/>
        <v>6210.6942731820009</v>
      </c>
    </row>
    <row r="31" spans="1:38" ht="13.5" thickBot="1">
      <c r="A31" s="1" t="s">
        <v>354</v>
      </c>
      <c r="B31" s="1" t="s">
        <v>355</v>
      </c>
      <c r="C31" s="1" t="s">
        <v>356</v>
      </c>
      <c r="D31" s="1" t="s">
        <v>357</v>
      </c>
      <c r="E31" s="1" t="s">
        <v>358</v>
      </c>
      <c r="F31" s="2">
        <v>9</v>
      </c>
      <c r="G31" s="1" t="s">
        <v>359</v>
      </c>
      <c r="H31" s="1" t="s">
        <v>16</v>
      </c>
      <c r="I31" s="2">
        <v>1</v>
      </c>
      <c r="J31" s="2">
        <v>100</v>
      </c>
      <c r="K31" s="2">
        <v>1</v>
      </c>
      <c r="L31" s="1" t="s">
        <v>17</v>
      </c>
      <c r="M31" s="1" t="s">
        <v>18</v>
      </c>
      <c r="N31" s="1">
        <v>11</v>
      </c>
      <c r="O31" s="1" t="s">
        <v>353</v>
      </c>
      <c r="P31" s="1" t="s">
        <v>20</v>
      </c>
      <c r="Q31" s="1" t="s">
        <v>22</v>
      </c>
      <c r="R31" s="3"/>
      <c r="S31" s="2">
        <v>0.16670000000000001</v>
      </c>
      <c r="T31" s="2">
        <v>164225.01</v>
      </c>
      <c r="U31" s="2">
        <f t="shared" si="0"/>
        <v>27376.309167000003</v>
      </c>
      <c r="V31" s="16">
        <f t="shared" si="1"/>
        <v>11959.075453100841</v>
      </c>
      <c r="W31" s="2">
        <f t="shared" si="2"/>
        <v>39335.384620100842</v>
      </c>
      <c r="X31" s="17">
        <f t="shared" si="14"/>
        <v>37.207439999999998</v>
      </c>
      <c r="Y31" s="17">
        <f t="shared" si="15"/>
        <v>14.302860000000001</v>
      </c>
      <c r="Z31" s="17">
        <f t="shared" si="16"/>
        <v>2777.395368</v>
      </c>
      <c r="AA31" s="17">
        <f t="shared" si="12"/>
        <v>216.15521124535314</v>
      </c>
      <c r="AB31" s="17"/>
      <c r="AC31" s="17">
        <f t="shared" si="6"/>
        <v>536.57565967319999</v>
      </c>
      <c r="AD31" s="17"/>
      <c r="AE31" s="17">
        <f t="shared" si="7"/>
        <v>396.95648292150008</v>
      </c>
      <c r="AF31" s="17">
        <f t="shared" si="8"/>
        <v>269.87565576828604</v>
      </c>
      <c r="AG31" s="17"/>
      <c r="AH31" s="18">
        <f t="shared" si="9"/>
        <v>108.92178000000003</v>
      </c>
      <c r="AI31" s="17">
        <f t="shared" si="10"/>
        <v>13.688154583500001</v>
      </c>
      <c r="AJ31" s="17"/>
      <c r="AK31" s="18">
        <f t="shared" si="11"/>
        <v>1373.57466</v>
      </c>
      <c r="AL31" s="17">
        <f t="shared" si="13"/>
        <v>6214.4221809090013</v>
      </c>
    </row>
    <row r="32" spans="1:38" ht="13.5" thickBot="1">
      <c r="A32" s="1" t="s">
        <v>467</v>
      </c>
      <c r="B32" s="1" t="s">
        <v>468</v>
      </c>
      <c r="C32" s="1" t="s">
        <v>469</v>
      </c>
      <c r="D32" s="1" t="s">
        <v>470</v>
      </c>
      <c r="E32" s="1" t="s">
        <v>364</v>
      </c>
      <c r="F32" s="2">
        <v>3</v>
      </c>
      <c r="G32" s="1" t="s">
        <v>352</v>
      </c>
      <c r="H32" s="1" t="s">
        <v>16</v>
      </c>
      <c r="I32" s="2">
        <v>1</v>
      </c>
      <c r="J32" s="2">
        <v>100</v>
      </c>
      <c r="K32" s="2">
        <v>1</v>
      </c>
      <c r="L32" s="1" t="s">
        <v>17</v>
      </c>
      <c r="M32" s="1" t="s">
        <v>18</v>
      </c>
      <c r="N32" s="1">
        <v>11</v>
      </c>
      <c r="O32" s="1" t="s">
        <v>365</v>
      </c>
      <c r="P32" s="1" t="s">
        <v>20</v>
      </c>
      <c r="Q32" s="1" t="s">
        <v>22</v>
      </c>
      <c r="R32" s="3"/>
      <c r="S32" s="2">
        <v>0.33329999999999999</v>
      </c>
      <c r="T32" s="2">
        <v>89625.84</v>
      </c>
      <c r="U32" s="2">
        <f t="shared" si="0"/>
        <v>29872.292471999997</v>
      </c>
      <c r="V32" s="16">
        <f t="shared" si="1"/>
        <v>16267.228210425572</v>
      </c>
      <c r="W32" s="2">
        <f t="shared" si="2"/>
        <v>46139.520682425573</v>
      </c>
      <c r="X32" s="17">
        <f t="shared" si="14"/>
        <v>74.392559999999989</v>
      </c>
      <c r="Y32" s="17">
        <f t="shared" si="15"/>
        <v>28.597139999999996</v>
      </c>
      <c r="Z32" s="17">
        <f t="shared" si="16"/>
        <v>5553.1246319999991</v>
      </c>
      <c r="AA32" s="17">
        <f t="shared" si="12"/>
        <v>432.1807552973977</v>
      </c>
      <c r="AB32" s="17"/>
      <c r="AC32" s="17">
        <f t="shared" si="6"/>
        <v>585.49693245119988</v>
      </c>
      <c r="AD32" s="17"/>
      <c r="AE32" s="17">
        <f t="shared" si="7"/>
        <v>433.14824084399999</v>
      </c>
      <c r="AF32" s="17">
        <f t="shared" si="8"/>
        <v>294.48105918897596</v>
      </c>
      <c r="AG32" s="17"/>
      <c r="AH32" s="18">
        <f t="shared" si="9"/>
        <v>217.77822000000003</v>
      </c>
      <c r="AI32" s="17">
        <f t="shared" si="10"/>
        <v>14.936146235999999</v>
      </c>
      <c r="AJ32" s="17"/>
      <c r="AK32" s="18">
        <f t="shared" si="11"/>
        <v>1852.0821332639998</v>
      </c>
      <c r="AL32" s="17">
        <f t="shared" si="13"/>
        <v>6781.0103911439992</v>
      </c>
    </row>
    <row r="33" spans="1:38" ht="13.5" thickBot="1">
      <c r="A33" s="1" t="s">
        <v>467</v>
      </c>
      <c r="B33" s="1" t="s">
        <v>468</v>
      </c>
      <c r="C33" s="1" t="s">
        <v>469</v>
      </c>
      <c r="D33" s="1" t="s">
        <v>470</v>
      </c>
      <c r="E33" s="1" t="s">
        <v>364</v>
      </c>
      <c r="F33" s="2">
        <v>3</v>
      </c>
      <c r="G33" s="1" t="s">
        <v>352</v>
      </c>
      <c r="H33" s="1" t="s">
        <v>16</v>
      </c>
      <c r="I33" s="2">
        <v>1</v>
      </c>
      <c r="J33" s="2">
        <v>100</v>
      </c>
      <c r="K33" s="2">
        <v>1</v>
      </c>
      <c r="L33" s="1" t="s">
        <v>17</v>
      </c>
      <c r="M33" s="1" t="s">
        <v>18</v>
      </c>
      <c r="N33" s="1">
        <v>11</v>
      </c>
      <c r="O33" s="1" t="s">
        <v>365</v>
      </c>
      <c r="P33" s="1" t="s">
        <v>20</v>
      </c>
      <c r="Q33" s="1" t="s">
        <v>21</v>
      </c>
      <c r="R33" s="3"/>
      <c r="S33" s="2">
        <v>0.33340000000000003</v>
      </c>
      <c r="T33" s="2">
        <v>89625.84</v>
      </c>
      <c r="U33" s="2">
        <f t="shared" si="0"/>
        <v>29881.255056000002</v>
      </c>
      <c r="V33" s="16">
        <f t="shared" si="1"/>
        <v>16272.108866954357</v>
      </c>
      <c r="W33" s="2">
        <f t="shared" si="2"/>
        <v>46153.363922954362</v>
      </c>
      <c r="X33" s="17">
        <f t="shared" si="14"/>
        <v>74.414879999999997</v>
      </c>
      <c r="Y33" s="17">
        <f t="shared" si="15"/>
        <v>28.605720000000002</v>
      </c>
      <c r="Z33" s="17">
        <f t="shared" si="16"/>
        <v>5554.7907359999999</v>
      </c>
      <c r="AA33" s="17">
        <f t="shared" si="12"/>
        <v>432.31042249070629</v>
      </c>
      <c r="AB33" s="17"/>
      <c r="AC33" s="17">
        <f t="shared" si="6"/>
        <v>585.67259909760003</v>
      </c>
      <c r="AD33" s="17"/>
      <c r="AE33" s="17">
        <f t="shared" si="7"/>
        <v>433.27819831200003</v>
      </c>
      <c r="AF33" s="17">
        <f t="shared" si="8"/>
        <v>294.56941234204805</v>
      </c>
      <c r="AG33" s="17"/>
      <c r="AH33" s="18">
        <f t="shared" si="9"/>
        <v>217.84356000000005</v>
      </c>
      <c r="AI33" s="17">
        <f t="shared" si="10"/>
        <v>14.940627528000002</v>
      </c>
      <c r="AJ33" s="17"/>
      <c r="AK33" s="18">
        <f t="shared" si="11"/>
        <v>1852.6378134720001</v>
      </c>
      <c r="AL33" s="17">
        <f t="shared" si="13"/>
        <v>6783.0448977120004</v>
      </c>
    </row>
    <row r="34" spans="1:38" ht="13.5" thickBot="1">
      <c r="A34" s="1" t="s">
        <v>467</v>
      </c>
      <c r="B34" s="1" t="s">
        <v>468</v>
      </c>
      <c r="C34" s="1" t="s">
        <v>469</v>
      </c>
      <c r="D34" s="1" t="s">
        <v>470</v>
      </c>
      <c r="E34" s="1" t="s">
        <v>364</v>
      </c>
      <c r="F34" s="2">
        <v>3</v>
      </c>
      <c r="G34" s="1" t="s">
        <v>352</v>
      </c>
      <c r="H34" s="1" t="s">
        <v>16</v>
      </c>
      <c r="I34" s="2">
        <v>1</v>
      </c>
      <c r="J34" s="2">
        <v>100</v>
      </c>
      <c r="K34" s="2">
        <v>1</v>
      </c>
      <c r="L34" s="1" t="s">
        <v>17</v>
      </c>
      <c r="M34" s="1" t="s">
        <v>18</v>
      </c>
      <c r="N34" s="1">
        <v>11</v>
      </c>
      <c r="O34" s="1" t="s">
        <v>365</v>
      </c>
      <c r="P34" s="1" t="s">
        <v>20</v>
      </c>
      <c r="Q34" s="1" t="s">
        <v>25</v>
      </c>
      <c r="R34" s="3"/>
      <c r="S34" s="2">
        <v>0.33329999999999999</v>
      </c>
      <c r="T34" s="2">
        <v>89625.84</v>
      </c>
      <c r="U34" s="2">
        <f t="shared" si="0"/>
        <v>29872.292471999997</v>
      </c>
      <c r="V34" s="16">
        <f t="shared" si="1"/>
        <v>16267.228210425572</v>
      </c>
      <c r="W34" s="2">
        <f t="shared" si="2"/>
        <v>46139.520682425573</v>
      </c>
      <c r="X34" s="17">
        <f t="shared" si="14"/>
        <v>74.392559999999989</v>
      </c>
      <c r="Y34" s="17">
        <f t="shared" si="15"/>
        <v>28.597139999999996</v>
      </c>
      <c r="Z34" s="17">
        <f t="shared" si="16"/>
        <v>5553.1246319999991</v>
      </c>
      <c r="AA34" s="17">
        <f t="shared" si="12"/>
        <v>432.1807552973977</v>
      </c>
      <c r="AB34" s="17"/>
      <c r="AC34" s="17">
        <f t="shared" si="6"/>
        <v>585.49693245119988</v>
      </c>
      <c r="AD34" s="17"/>
      <c r="AE34" s="17">
        <f t="shared" si="7"/>
        <v>433.14824084399999</v>
      </c>
      <c r="AF34" s="17">
        <f t="shared" si="8"/>
        <v>294.48105918897596</v>
      </c>
      <c r="AG34" s="17"/>
      <c r="AH34" s="18">
        <f t="shared" si="9"/>
        <v>217.77822000000003</v>
      </c>
      <c r="AI34" s="17">
        <f t="shared" si="10"/>
        <v>14.936146235999999</v>
      </c>
      <c r="AJ34" s="17"/>
      <c r="AK34" s="18">
        <f t="shared" si="11"/>
        <v>1852.0821332639998</v>
      </c>
      <c r="AL34" s="17">
        <f t="shared" si="13"/>
        <v>6781.0103911439992</v>
      </c>
    </row>
    <row r="35" spans="1:38" ht="13.5" thickBot="1">
      <c r="A35" s="1" t="s">
        <v>509</v>
      </c>
      <c r="B35" s="1" t="s">
        <v>510</v>
      </c>
      <c r="C35" s="1" t="s">
        <v>511</v>
      </c>
      <c r="D35" s="1" t="s">
        <v>512</v>
      </c>
      <c r="E35" s="1" t="s">
        <v>513</v>
      </c>
      <c r="F35" s="2">
        <v>1</v>
      </c>
      <c r="G35" s="1" t="s">
        <v>504</v>
      </c>
      <c r="H35" s="1" t="s">
        <v>16</v>
      </c>
      <c r="I35" s="2">
        <v>0</v>
      </c>
      <c r="J35" s="2">
        <v>100</v>
      </c>
      <c r="K35" s="2">
        <v>0</v>
      </c>
      <c r="L35" s="1" t="s">
        <v>17</v>
      </c>
      <c r="M35" s="1" t="s">
        <v>18</v>
      </c>
      <c r="N35" s="1">
        <v>11</v>
      </c>
      <c r="O35" s="1" t="s">
        <v>505</v>
      </c>
      <c r="P35" s="1" t="s">
        <v>20</v>
      </c>
      <c r="Q35" s="1" t="s">
        <v>506</v>
      </c>
      <c r="R35" s="3"/>
      <c r="S35" s="2">
        <v>0</v>
      </c>
      <c r="T35" s="2"/>
      <c r="U35" s="2">
        <f t="shared" si="0"/>
        <v>0</v>
      </c>
      <c r="V35" s="16">
        <f t="shared" si="1"/>
        <v>0</v>
      </c>
      <c r="W35" s="2">
        <f t="shared" si="2"/>
        <v>0</v>
      </c>
      <c r="X35" s="17"/>
      <c r="Y35" s="17"/>
      <c r="Z35" s="17"/>
      <c r="AA35" s="17">
        <f t="shared" si="12"/>
        <v>0</v>
      </c>
      <c r="AB35" s="17"/>
      <c r="AC35" s="17">
        <f t="shared" si="6"/>
        <v>0</v>
      </c>
      <c r="AD35" s="17"/>
      <c r="AE35" s="17">
        <f t="shared" si="7"/>
        <v>0</v>
      </c>
      <c r="AF35" s="17">
        <f t="shared" si="8"/>
        <v>0</v>
      </c>
      <c r="AG35" s="17"/>
      <c r="AH35" s="18">
        <f t="shared" si="9"/>
        <v>0</v>
      </c>
      <c r="AI35" s="17">
        <f t="shared" si="10"/>
        <v>0</v>
      </c>
      <c r="AJ35" s="17"/>
      <c r="AK35" s="18">
        <f t="shared" si="11"/>
        <v>0</v>
      </c>
      <c r="AL35" s="17">
        <f t="shared" si="13"/>
        <v>0</v>
      </c>
    </row>
    <row r="36" spans="1:38" ht="13.5" thickBot="1">
      <c r="A36" s="1" t="s">
        <v>516</v>
      </c>
      <c r="B36" s="1" t="s">
        <v>517</v>
      </c>
      <c r="C36" s="3"/>
      <c r="D36" s="3"/>
      <c r="E36" s="3"/>
      <c r="F36" s="3"/>
      <c r="G36" s="1" t="s">
        <v>504</v>
      </c>
      <c r="H36" s="1" t="s">
        <v>16</v>
      </c>
      <c r="I36" s="2">
        <v>0</v>
      </c>
      <c r="J36" s="3"/>
      <c r="K36" s="3"/>
      <c r="L36" s="1" t="s">
        <v>17</v>
      </c>
      <c r="M36" s="1" t="s">
        <v>18</v>
      </c>
      <c r="N36" s="1">
        <v>11</v>
      </c>
      <c r="O36" s="1" t="s">
        <v>505</v>
      </c>
      <c r="P36" s="1" t="s">
        <v>20</v>
      </c>
      <c r="Q36" s="1" t="s">
        <v>506</v>
      </c>
      <c r="R36" s="3"/>
      <c r="S36" s="2">
        <v>0</v>
      </c>
      <c r="T36" s="2"/>
      <c r="U36" s="2">
        <f t="shared" si="0"/>
        <v>0</v>
      </c>
      <c r="V36" s="16">
        <f t="shared" si="1"/>
        <v>0</v>
      </c>
      <c r="W36" s="2">
        <f t="shared" si="2"/>
        <v>0</v>
      </c>
      <c r="X36" s="17"/>
      <c r="Y36" s="17"/>
      <c r="Z36" s="17"/>
      <c r="AA36" s="17">
        <f t="shared" si="12"/>
        <v>0</v>
      </c>
      <c r="AB36" s="17"/>
      <c r="AC36" s="17">
        <f t="shared" si="6"/>
        <v>0</v>
      </c>
      <c r="AD36" s="17"/>
      <c r="AE36" s="17">
        <f t="shared" si="7"/>
        <v>0</v>
      </c>
      <c r="AF36" s="17">
        <f t="shared" si="8"/>
        <v>0</v>
      </c>
      <c r="AG36" s="17"/>
      <c r="AH36" s="18">
        <f t="shared" si="9"/>
        <v>0</v>
      </c>
      <c r="AI36" s="17">
        <f t="shared" si="10"/>
        <v>0</v>
      </c>
      <c r="AJ36" s="17"/>
      <c r="AK36" s="18">
        <f t="shared" si="11"/>
        <v>0</v>
      </c>
      <c r="AL36" s="17">
        <f t="shared" si="13"/>
        <v>0</v>
      </c>
    </row>
    <row r="37" spans="1:38" ht="13.5" thickBot="1">
      <c r="A37" s="1" t="s">
        <v>26</v>
      </c>
      <c r="B37" s="1" t="s">
        <v>27</v>
      </c>
      <c r="C37" s="1" t="s">
        <v>28</v>
      </c>
      <c r="D37" s="1" t="s">
        <v>29</v>
      </c>
      <c r="E37" s="1" t="s">
        <v>30</v>
      </c>
      <c r="F37" s="2">
        <v>14</v>
      </c>
      <c r="G37" s="1" t="s">
        <v>31</v>
      </c>
      <c r="H37" s="1" t="s">
        <v>16</v>
      </c>
      <c r="I37" s="2">
        <v>1</v>
      </c>
      <c r="J37" s="2">
        <v>100</v>
      </c>
      <c r="K37" s="2">
        <v>1</v>
      </c>
      <c r="L37" s="1" t="s">
        <v>32</v>
      </c>
      <c r="M37" s="1" t="s">
        <v>33</v>
      </c>
      <c r="N37" s="1">
        <v>11</v>
      </c>
      <c r="O37" s="1" t="s">
        <v>19</v>
      </c>
      <c r="P37" s="1" t="s">
        <v>20</v>
      </c>
      <c r="Q37" s="3"/>
      <c r="R37" s="3"/>
      <c r="S37" s="2">
        <v>1</v>
      </c>
      <c r="T37" s="2">
        <v>116097.40370000005</v>
      </c>
      <c r="U37" s="2">
        <f t="shared" si="0"/>
        <v>116097.40370000005</v>
      </c>
      <c r="V37" s="16">
        <f t="shared" si="1"/>
        <v>57633.719976080116</v>
      </c>
      <c r="W37" s="2">
        <f t="shared" si="2"/>
        <v>173731.12367608017</v>
      </c>
      <c r="X37" s="17">
        <f>+$X$8*S37</f>
        <v>223.2</v>
      </c>
      <c r="Y37" s="17">
        <f>+$Y$8*S37</f>
        <v>85.8</v>
      </c>
      <c r="Z37" s="17">
        <f>+$Z$8*S37</f>
        <v>16661.039999999997</v>
      </c>
      <c r="AA37" s="17">
        <f t="shared" si="12"/>
        <v>1296.6719330855017</v>
      </c>
      <c r="AB37" s="17"/>
      <c r="AC37" s="17">
        <f t="shared" si="6"/>
        <v>2275.5091125200011</v>
      </c>
      <c r="AD37" s="17"/>
      <c r="AE37" s="17">
        <f t="shared" si="7"/>
        <v>1683.4123536500008</v>
      </c>
      <c r="AF37" s="17">
        <f t="shared" si="8"/>
        <v>1144.4882056746005</v>
      </c>
      <c r="AG37" s="17"/>
      <c r="AH37" s="18">
        <f t="shared" si="9"/>
        <v>653.40000000000009</v>
      </c>
      <c r="AI37" s="17">
        <f t="shared" si="10"/>
        <v>58.048701850000029</v>
      </c>
      <c r="AJ37" s="17"/>
      <c r="AK37" s="18">
        <f t="shared" si="11"/>
        <v>7198.0390294000035</v>
      </c>
      <c r="AL37" s="17">
        <f t="shared" si="13"/>
        <v>26354.110639900013</v>
      </c>
    </row>
    <row r="38" spans="1:38" ht="13.5" thickBot="1">
      <c r="A38" s="1" t="s">
        <v>247</v>
      </c>
      <c r="B38" s="1" t="s">
        <v>172</v>
      </c>
      <c r="C38" s="3"/>
      <c r="D38" s="3"/>
      <c r="E38" s="3"/>
      <c r="F38" s="3"/>
      <c r="G38" s="1" t="s">
        <v>15</v>
      </c>
      <c r="H38" s="1" t="s">
        <v>16</v>
      </c>
      <c r="I38" s="2">
        <v>1</v>
      </c>
      <c r="J38" s="3"/>
      <c r="K38" s="3"/>
      <c r="L38" s="1" t="s">
        <v>32</v>
      </c>
      <c r="M38" s="1" t="s">
        <v>33</v>
      </c>
      <c r="N38" s="1">
        <v>11</v>
      </c>
      <c r="O38" s="1" t="s">
        <v>19</v>
      </c>
      <c r="P38" s="1" t="s">
        <v>20</v>
      </c>
      <c r="Q38" s="3"/>
      <c r="R38" s="3"/>
      <c r="S38" s="2">
        <v>1</v>
      </c>
      <c r="T38" s="2">
        <v>62621.884100000039</v>
      </c>
      <c r="U38" s="2">
        <f t="shared" si="0"/>
        <v>62621.884100000039</v>
      </c>
      <c r="V38" s="16">
        <f t="shared" si="1"/>
        <v>39768.436813893313</v>
      </c>
      <c r="W38" s="2">
        <f t="shared" si="2"/>
        <v>102390.32091389335</v>
      </c>
      <c r="X38" s="17">
        <f>+$X$8*S38</f>
        <v>223.2</v>
      </c>
      <c r="Y38" s="17">
        <f>+$Y$8*S38</f>
        <v>85.8</v>
      </c>
      <c r="Z38" s="17">
        <f>+$Z$8*S38</f>
        <v>16661.039999999997</v>
      </c>
      <c r="AA38" s="17">
        <f t="shared" si="12"/>
        <v>1296.6719330855017</v>
      </c>
      <c r="AB38" s="17"/>
      <c r="AC38" s="17">
        <f t="shared" si="6"/>
        <v>1227.3889283600008</v>
      </c>
      <c r="AD38" s="17"/>
      <c r="AE38" s="17">
        <f t="shared" si="7"/>
        <v>908.01731945000063</v>
      </c>
      <c r="AF38" s="17">
        <f t="shared" si="8"/>
        <v>617.32653345780045</v>
      </c>
      <c r="AG38" s="17"/>
      <c r="AH38" s="18">
        <f t="shared" si="9"/>
        <v>619.95665259000043</v>
      </c>
      <c r="AI38" s="17">
        <f t="shared" si="10"/>
        <v>31.310942050000019</v>
      </c>
      <c r="AJ38" s="17"/>
      <c r="AK38" s="18">
        <f t="shared" si="11"/>
        <v>3882.5568142000025</v>
      </c>
      <c r="AL38" s="17">
        <f t="shared" si="13"/>
        <v>14215.167690700009</v>
      </c>
    </row>
    <row r="39" spans="1:38" ht="13.5" thickBot="1">
      <c r="A39" s="1" t="s">
        <v>248</v>
      </c>
      <c r="B39" s="1" t="s">
        <v>249</v>
      </c>
      <c r="C39" s="1" t="s">
        <v>250</v>
      </c>
      <c r="D39" s="1" t="s">
        <v>251</v>
      </c>
      <c r="E39" s="1" t="s">
        <v>143</v>
      </c>
      <c r="F39" s="2">
        <v>2</v>
      </c>
      <c r="G39" s="1" t="s">
        <v>15</v>
      </c>
      <c r="H39" s="1" t="s">
        <v>16</v>
      </c>
      <c r="I39" s="2">
        <v>1</v>
      </c>
      <c r="J39" s="2">
        <v>100</v>
      </c>
      <c r="K39" s="2">
        <v>1</v>
      </c>
      <c r="L39" s="1" t="s">
        <v>32</v>
      </c>
      <c r="M39" s="1" t="s">
        <v>33</v>
      </c>
      <c r="N39" s="1">
        <v>11</v>
      </c>
      <c r="O39" s="1" t="s">
        <v>19</v>
      </c>
      <c r="P39" s="1" t="s">
        <v>20</v>
      </c>
      <c r="Q39" s="3"/>
      <c r="R39" s="3"/>
      <c r="S39" s="2">
        <v>0.33</v>
      </c>
      <c r="T39" s="2">
        <v>78206.160500000042</v>
      </c>
      <c r="U39" s="2">
        <f t="shared" si="0"/>
        <v>25808.032965000017</v>
      </c>
      <c r="V39" s="16">
        <f t="shared" si="1"/>
        <v>14849.53199436119</v>
      </c>
      <c r="W39" s="2">
        <f t="shared" si="2"/>
        <v>40657.564959361203</v>
      </c>
      <c r="X39" s="17">
        <f>+$X$8*S39</f>
        <v>73.656000000000006</v>
      </c>
      <c r="Y39" s="17">
        <f>+$Y$8*S39</f>
        <v>28.314</v>
      </c>
      <c r="Z39" s="17">
        <f>+$Z$8*S39</f>
        <v>5498.1431999999995</v>
      </c>
      <c r="AA39" s="17">
        <f t="shared" si="12"/>
        <v>427.90173791821559</v>
      </c>
      <c r="AB39" s="17"/>
      <c r="AC39" s="17">
        <f t="shared" si="6"/>
        <v>505.83744611400033</v>
      </c>
      <c r="AD39" s="17"/>
      <c r="AE39" s="17">
        <f t="shared" si="7"/>
        <v>374.21647799250024</v>
      </c>
      <c r="AF39" s="17">
        <f t="shared" si="8"/>
        <v>254.41558896897018</v>
      </c>
      <c r="AG39" s="17"/>
      <c r="AH39" s="18">
        <f t="shared" si="9"/>
        <v>215.62200000000004</v>
      </c>
      <c r="AI39" s="17">
        <f t="shared" si="10"/>
        <v>12.904016482500008</v>
      </c>
      <c r="AJ39" s="17"/>
      <c r="AK39" s="18">
        <f t="shared" si="11"/>
        <v>1600.098043830001</v>
      </c>
      <c r="AL39" s="17">
        <f t="shared" si="13"/>
        <v>5858.423483055004</v>
      </c>
    </row>
    <row r="40" spans="1:38" ht="13.5" thickBot="1">
      <c r="A40" s="1" t="s">
        <v>261</v>
      </c>
      <c r="B40" s="1" t="s">
        <v>262</v>
      </c>
      <c r="C40" s="3"/>
      <c r="D40" s="3"/>
      <c r="E40" s="3"/>
      <c r="F40" s="3"/>
      <c r="G40" s="1" t="s">
        <v>263</v>
      </c>
      <c r="H40" s="1" t="s">
        <v>16</v>
      </c>
      <c r="I40" s="2">
        <v>1</v>
      </c>
      <c r="J40" s="3"/>
      <c r="K40" s="3"/>
      <c r="L40" s="1" t="s">
        <v>32</v>
      </c>
      <c r="M40" s="1" t="s">
        <v>33</v>
      </c>
      <c r="N40" s="1">
        <v>11</v>
      </c>
      <c r="O40" s="1" t="s">
        <v>19</v>
      </c>
      <c r="P40" s="1" t="s">
        <v>20</v>
      </c>
      <c r="Q40" s="3"/>
      <c r="R40" s="3"/>
      <c r="S40" s="2">
        <v>0.5</v>
      </c>
      <c r="T40" s="2">
        <v>80161.28019999995</v>
      </c>
      <c r="U40" s="2">
        <f t="shared" si="0"/>
        <v>40080.640099999975</v>
      </c>
      <c r="V40" s="16">
        <f t="shared" si="1"/>
        <v>22825.266053008541</v>
      </c>
      <c r="W40" s="2">
        <f t="shared" si="2"/>
        <v>62905.906153008516</v>
      </c>
      <c r="X40" s="17">
        <f>+$X$8*S40</f>
        <v>111.6</v>
      </c>
      <c r="Y40" s="17">
        <f>+$Y$8*S40</f>
        <v>42.9</v>
      </c>
      <c r="Z40" s="17">
        <f>+$Z$8*S40</f>
        <v>8330.5199999999986</v>
      </c>
      <c r="AA40" s="17">
        <f t="shared" si="12"/>
        <v>648.33596654275084</v>
      </c>
      <c r="AB40" s="17"/>
      <c r="AC40" s="17">
        <f t="shared" si="6"/>
        <v>785.58054595999954</v>
      </c>
      <c r="AD40" s="17"/>
      <c r="AE40" s="17">
        <f t="shared" si="7"/>
        <v>581.16928144999963</v>
      </c>
      <c r="AF40" s="17">
        <f t="shared" si="8"/>
        <v>395.11495010579978</v>
      </c>
      <c r="AG40" s="17"/>
      <c r="AH40" s="18">
        <f t="shared" si="9"/>
        <v>326.70000000000005</v>
      </c>
      <c r="AI40" s="17">
        <f t="shared" si="10"/>
        <v>20.040320049999988</v>
      </c>
      <c r="AJ40" s="17"/>
      <c r="AK40" s="18">
        <f t="shared" si="11"/>
        <v>2484.9996861999985</v>
      </c>
      <c r="AL40" s="17">
        <f t="shared" si="13"/>
        <v>9098.3053026999951</v>
      </c>
    </row>
    <row r="41" spans="1:38" ht="13.5" thickBot="1">
      <c r="A41" s="1" t="s">
        <v>424</v>
      </c>
      <c r="B41" s="1" t="s">
        <v>425</v>
      </c>
      <c r="C41" s="3"/>
      <c r="D41" s="3"/>
      <c r="E41" s="3"/>
      <c r="F41" s="3"/>
      <c r="G41" s="1" t="s">
        <v>352</v>
      </c>
      <c r="H41" s="1" t="s">
        <v>16</v>
      </c>
      <c r="I41" s="2">
        <v>0</v>
      </c>
      <c r="J41" s="3"/>
      <c r="K41" s="3"/>
      <c r="L41" s="1" t="s">
        <v>426</v>
      </c>
      <c r="M41" s="1" t="s">
        <v>427</v>
      </c>
      <c r="N41" s="1">
        <v>11</v>
      </c>
      <c r="O41" s="1" t="s">
        <v>365</v>
      </c>
      <c r="P41" s="1" t="s">
        <v>20</v>
      </c>
      <c r="Q41" s="3"/>
      <c r="R41" s="3"/>
      <c r="S41" s="2">
        <v>0</v>
      </c>
      <c r="T41" s="2"/>
      <c r="U41" s="2">
        <f t="shared" si="0"/>
        <v>0</v>
      </c>
      <c r="V41" s="16">
        <f t="shared" si="1"/>
        <v>0</v>
      </c>
      <c r="W41" s="2">
        <f t="shared" si="2"/>
        <v>0</v>
      </c>
      <c r="X41" s="17"/>
      <c r="Y41" s="17"/>
      <c r="Z41" s="17"/>
      <c r="AA41" s="17">
        <f t="shared" si="12"/>
        <v>0</v>
      </c>
      <c r="AB41" s="17"/>
      <c r="AC41" s="17">
        <f t="shared" si="6"/>
        <v>0</v>
      </c>
      <c r="AD41" s="17"/>
      <c r="AE41" s="17">
        <f t="shared" si="7"/>
        <v>0</v>
      </c>
      <c r="AF41" s="17">
        <f t="shared" si="8"/>
        <v>0</v>
      </c>
      <c r="AG41" s="17"/>
      <c r="AH41" s="18">
        <f t="shared" si="9"/>
        <v>0</v>
      </c>
      <c r="AI41" s="17">
        <f t="shared" si="10"/>
        <v>0</v>
      </c>
      <c r="AJ41" s="17"/>
      <c r="AK41" s="18">
        <f t="shared" si="11"/>
        <v>0</v>
      </c>
      <c r="AL41" s="17">
        <f t="shared" si="13"/>
        <v>0</v>
      </c>
    </row>
    <row r="42" spans="1:38" ht="13.5" thickBot="1">
      <c r="A42" s="1" t="s">
        <v>248</v>
      </c>
      <c r="B42" s="1" t="s">
        <v>249</v>
      </c>
      <c r="C42" s="1" t="s">
        <v>250</v>
      </c>
      <c r="D42" s="1" t="s">
        <v>251</v>
      </c>
      <c r="E42" s="1" t="s">
        <v>143</v>
      </c>
      <c r="F42" s="2">
        <v>2</v>
      </c>
      <c r="G42" s="1" t="s">
        <v>15</v>
      </c>
      <c r="H42" s="1" t="s">
        <v>16</v>
      </c>
      <c r="I42" s="2">
        <v>1</v>
      </c>
      <c r="J42" s="2">
        <v>100</v>
      </c>
      <c r="K42" s="2">
        <v>1</v>
      </c>
      <c r="L42" s="1" t="s">
        <v>252</v>
      </c>
      <c r="M42" s="1" t="s">
        <v>253</v>
      </c>
      <c r="N42" s="1">
        <v>11</v>
      </c>
      <c r="O42" s="1" t="s">
        <v>19</v>
      </c>
      <c r="P42" s="1" t="s">
        <v>20</v>
      </c>
      <c r="Q42" s="3"/>
      <c r="R42" s="3"/>
      <c r="S42" s="2">
        <v>0.33</v>
      </c>
      <c r="T42" s="2">
        <v>78206.160500000042</v>
      </c>
      <c r="U42" s="2">
        <f t="shared" ref="U42:U73" si="17">+T42*S42</f>
        <v>25808.032965000017</v>
      </c>
      <c r="V42" s="16">
        <f t="shared" ref="V42:V73" si="18">SUM(X42:AL42)</f>
        <v>14849.53199436119</v>
      </c>
      <c r="W42" s="2">
        <f t="shared" ref="W42:W73" si="19">+U42+V42</f>
        <v>40657.564959361203</v>
      </c>
      <c r="X42" s="17">
        <f t="shared" ref="X42:X51" si="20">+$X$8*S42</f>
        <v>73.656000000000006</v>
      </c>
      <c r="Y42" s="17">
        <f t="shared" ref="Y42:Y51" si="21">+$Y$8*S42</f>
        <v>28.314</v>
      </c>
      <c r="Z42" s="17">
        <f t="shared" ref="Z42:Z51" si="22">+$Z$8*S42</f>
        <v>5498.1431999999995</v>
      </c>
      <c r="AA42" s="17">
        <f t="shared" si="12"/>
        <v>427.90173791821559</v>
      </c>
      <c r="AB42" s="17"/>
      <c r="AC42" s="17">
        <f t="shared" ref="AC42:AC73" si="23">+U42*$AC$8</f>
        <v>505.83744611400033</v>
      </c>
      <c r="AD42" s="17"/>
      <c r="AE42" s="17">
        <f t="shared" ref="AE42:AE73" si="24">+U42*$AE$8</f>
        <v>374.21647799250024</v>
      </c>
      <c r="AF42" s="17">
        <f t="shared" ref="AF42:AF73" si="25">+U42*$AF$8</f>
        <v>254.41558896897018</v>
      </c>
      <c r="AG42" s="17"/>
      <c r="AH42" s="18">
        <f t="shared" ref="AH42:AH73" si="26">SUM(IF(T42&gt;65999,((66000*$AH$8)*S42),(IF(T42&lt;66000,($AH$8*(U42))))))</f>
        <v>215.62200000000004</v>
      </c>
      <c r="AI42" s="17">
        <f t="shared" ref="AI42:AI73" si="27">+U42*$AI$8</f>
        <v>12.904016482500008</v>
      </c>
      <c r="AJ42" s="17"/>
      <c r="AK42" s="18">
        <f t="shared" ref="AK42:AK73" si="28">SUM(IF(T42&gt;132900,((132900*$AK$8)*S42),(IF(T42&lt;132900,($AK$8*(U42))))))</f>
        <v>1600.098043830001</v>
      </c>
      <c r="AL42" s="17">
        <f t="shared" si="13"/>
        <v>5858.423483055004</v>
      </c>
    </row>
    <row r="43" spans="1:38" ht="13.5" thickBot="1">
      <c r="A43" s="1" t="s">
        <v>261</v>
      </c>
      <c r="B43" s="1" t="s">
        <v>262</v>
      </c>
      <c r="C43" s="3"/>
      <c r="D43" s="3"/>
      <c r="E43" s="3"/>
      <c r="F43" s="3"/>
      <c r="G43" s="1" t="s">
        <v>263</v>
      </c>
      <c r="H43" s="1" t="s">
        <v>16</v>
      </c>
      <c r="I43" s="2">
        <v>1</v>
      </c>
      <c r="J43" s="3"/>
      <c r="K43" s="3"/>
      <c r="L43" s="1" t="s">
        <v>252</v>
      </c>
      <c r="M43" s="1" t="s">
        <v>253</v>
      </c>
      <c r="N43" s="1">
        <v>11</v>
      </c>
      <c r="O43" s="1" t="s">
        <v>19</v>
      </c>
      <c r="P43" s="1" t="s">
        <v>20</v>
      </c>
      <c r="Q43" s="3"/>
      <c r="R43" s="3"/>
      <c r="S43" s="2">
        <v>0.5</v>
      </c>
      <c r="T43" s="2">
        <v>80161.28019999995</v>
      </c>
      <c r="U43" s="2">
        <f t="shared" si="17"/>
        <v>40080.640099999975</v>
      </c>
      <c r="V43" s="16">
        <f t="shared" si="18"/>
        <v>22825.266053008541</v>
      </c>
      <c r="W43" s="2">
        <f t="shared" si="19"/>
        <v>62905.906153008516</v>
      </c>
      <c r="X43" s="17">
        <f t="shared" si="20"/>
        <v>111.6</v>
      </c>
      <c r="Y43" s="17">
        <f t="shared" si="21"/>
        <v>42.9</v>
      </c>
      <c r="Z43" s="17">
        <f t="shared" si="22"/>
        <v>8330.5199999999986</v>
      </c>
      <c r="AA43" s="17">
        <f t="shared" si="12"/>
        <v>648.33596654275084</v>
      </c>
      <c r="AB43" s="17"/>
      <c r="AC43" s="17">
        <f t="shared" si="23"/>
        <v>785.58054595999954</v>
      </c>
      <c r="AD43" s="17"/>
      <c r="AE43" s="17">
        <f t="shared" si="24"/>
        <v>581.16928144999963</v>
      </c>
      <c r="AF43" s="17">
        <f t="shared" si="25"/>
        <v>395.11495010579978</v>
      </c>
      <c r="AG43" s="17"/>
      <c r="AH43" s="18">
        <f t="shared" si="26"/>
        <v>326.70000000000005</v>
      </c>
      <c r="AI43" s="17">
        <f t="shared" si="27"/>
        <v>20.040320049999988</v>
      </c>
      <c r="AJ43" s="17"/>
      <c r="AK43" s="18">
        <f t="shared" si="28"/>
        <v>2484.9996861999985</v>
      </c>
      <c r="AL43" s="17">
        <f t="shared" si="13"/>
        <v>9098.3053026999951</v>
      </c>
    </row>
    <row r="44" spans="1:38" ht="13.5" thickBot="1">
      <c r="A44" s="1" t="s">
        <v>284</v>
      </c>
      <c r="B44" s="1" t="s">
        <v>249</v>
      </c>
      <c r="C44" s="1" t="s">
        <v>285</v>
      </c>
      <c r="D44" s="1" t="s">
        <v>286</v>
      </c>
      <c r="E44" s="1" t="s">
        <v>143</v>
      </c>
      <c r="F44" s="2">
        <v>4</v>
      </c>
      <c r="G44" s="1" t="s">
        <v>15</v>
      </c>
      <c r="H44" s="1" t="s">
        <v>16</v>
      </c>
      <c r="I44" s="2">
        <v>1</v>
      </c>
      <c r="J44" s="2">
        <v>100</v>
      </c>
      <c r="K44" s="2">
        <v>1</v>
      </c>
      <c r="L44" s="1" t="s">
        <v>252</v>
      </c>
      <c r="M44" s="1" t="s">
        <v>253</v>
      </c>
      <c r="N44" s="1">
        <v>11</v>
      </c>
      <c r="O44" s="1" t="s">
        <v>19</v>
      </c>
      <c r="P44" s="1" t="s">
        <v>20</v>
      </c>
      <c r="Q44" s="3"/>
      <c r="R44" s="3"/>
      <c r="S44" s="2">
        <v>0.5</v>
      </c>
      <c r="T44" s="2">
        <v>38216.347299999958</v>
      </c>
      <c r="U44" s="2">
        <f t="shared" si="17"/>
        <v>19108.173649999979</v>
      </c>
      <c r="V44" s="16">
        <f t="shared" si="18"/>
        <v>15694.30025465944</v>
      </c>
      <c r="W44" s="2">
        <f t="shared" si="19"/>
        <v>34802.473904659419</v>
      </c>
      <c r="X44" s="17">
        <f t="shared" si="20"/>
        <v>111.6</v>
      </c>
      <c r="Y44" s="17">
        <f t="shared" si="21"/>
        <v>42.9</v>
      </c>
      <c r="Z44" s="17">
        <f t="shared" si="22"/>
        <v>8330.5199999999986</v>
      </c>
      <c r="AA44" s="17">
        <f t="shared" si="12"/>
        <v>648.33596654275084</v>
      </c>
      <c r="AB44" s="17"/>
      <c r="AC44" s="17">
        <f t="shared" si="23"/>
        <v>374.52020353999956</v>
      </c>
      <c r="AD44" s="17"/>
      <c r="AE44" s="17">
        <f t="shared" si="24"/>
        <v>277.0685179249997</v>
      </c>
      <c r="AF44" s="17">
        <f t="shared" si="25"/>
        <v>188.36837584169979</v>
      </c>
      <c r="AG44" s="17"/>
      <c r="AH44" s="18">
        <f t="shared" si="26"/>
        <v>189.17091913499979</v>
      </c>
      <c r="AI44" s="17">
        <f t="shared" si="27"/>
        <v>9.55408682499999</v>
      </c>
      <c r="AJ44" s="17"/>
      <c r="AK44" s="18">
        <f t="shared" si="28"/>
        <v>1184.7067662999987</v>
      </c>
      <c r="AL44" s="17">
        <f t="shared" si="13"/>
        <v>4337.555418549995</v>
      </c>
    </row>
    <row r="45" spans="1:38" ht="13.5" thickBot="1">
      <c r="A45" s="1" t="s">
        <v>439</v>
      </c>
      <c r="B45" s="1" t="s">
        <v>440</v>
      </c>
      <c r="C45" s="1" t="s">
        <v>441</v>
      </c>
      <c r="D45" s="1" t="s">
        <v>442</v>
      </c>
      <c r="E45" s="1" t="s">
        <v>443</v>
      </c>
      <c r="F45" s="2">
        <v>12</v>
      </c>
      <c r="G45" s="1" t="s">
        <v>352</v>
      </c>
      <c r="H45" s="1" t="s">
        <v>16</v>
      </c>
      <c r="I45" s="2">
        <v>1</v>
      </c>
      <c r="J45" s="2">
        <v>100</v>
      </c>
      <c r="K45" s="2">
        <v>1</v>
      </c>
      <c r="L45" s="1" t="s">
        <v>252</v>
      </c>
      <c r="M45" s="1" t="s">
        <v>253</v>
      </c>
      <c r="N45" s="1">
        <v>11</v>
      </c>
      <c r="O45" s="1" t="s">
        <v>365</v>
      </c>
      <c r="P45" s="1" t="s">
        <v>20</v>
      </c>
      <c r="Q45" s="3"/>
      <c r="R45" s="3"/>
      <c r="S45" s="2">
        <v>0.5</v>
      </c>
      <c r="T45" s="2">
        <v>144210.15</v>
      </c>
      <c r="U45" s="2">
        <f t="shared" si="17"/>
        <v>72105.074999999997</v>
      </c>
      <c r="V45" s="16">
        <f t="shared" si="18"/>
        <v>33153.455415892749</v>
      </c>
      <c r="W45" s="2">
        <f t="shared" si="19"/>
        <v>105258.53041589275</v>
      </c>
      <c r="X45" s="17">
        <f t="shared" si="20"/>
        <v>111.6</v>
      </c>
      <c r="Y45" s="17">
        <f t="shared" si="21"/>
        <v>42.9</v>
      </c>
      <c r="Z45" s="17">
        <f t="shared" si="22"/>
        <v>8330.5199999999986</v>
      </c>
      <c r="AA45" s="17">
        <f t="shared" si="12"/>
        <v>648.33596654275084</v>
      </c>
      <c r="AB45" s="17"/>
      <c r="AC45" s="17">
        <f t="shared" si="23"/>
        <v>1413.25947</v>
      </c>
      <c r="AD45" s="17"/>
      <c r="AE45" s="17">
        <f t="shared" si="24"/>
        <v>1045.5235875000001</v>
      </c>
      <c r="AF45" s="17">
        <f t="shared" si="25"/>
        <v>710.81182935000004</v>
      </c>
      <c r="AG45" s="17"/>
      <c r="AH45" s="18">
        <f t="shared" si="26"/>
        <v>326.70000000000005</v>
      </c>
      <c r="AI45" s="17">
        <f t="shared" si="27"/>
        <v>36.0525375</v>
      </c>
      <c r="AJ45" s="17"/>
      <c r="AK45" s="18">
        <f t="shared" si="28"/>
        <v>4119.8999999999996</v>
      </c>
      <c r="AL45" s="17">
        <f t="shared" si="13"/>
        <v>16367.852025</v>
      </c>
    </row>
    <row r="46" spans="1:38" ht="13.5" thickBot="1">
      <c r="A46" s="1" t="s">
        <v>459</v>
      </c>
      <c r="B46" s="1" t="s">
        <v>460</v>
      </c>
      <c r="C46" s="1" t="s">
        <v>461</v>
      </c>
      <c r="D46" s="1" t="s">
        <v>462</v>
      </c>
      <c r="E46" s="1" t="s">
        <v>364</v>
      </c>
      <c r="F46" s="2">
        <v>6</v>
      </c>
      <c r="G46" s="1" t="s">
        <v>352</v>
      </c>
      <c r="H46" s="1" t="s">
        <v>16</v>
      </c>
      <c r="I46" s="2">
        <v>1</v>
      </c>
      <c r="J46" s="2">
        <v>100</v>
      </c>
      <c r="K46" s="2">
        <v>1</v>
      </c>
      <c r="L46" s="1" t="s">
        <v>252</v>
      </c>
      <c r="M46" s="1" t="s">
        <v>253</v>
      </c>
      <c r="N46" s="1">
        <v>11</v>
      </c>
      <c r="O46" s="1" t="s">
        <v>365</v>
      </c>
      <c r="P46" s="1" t="s">
        <v>20</v>
      </c>
      <c r="Q46" s="3"/>
      <c r="R46" s="3"/>
      <c r="S46" s="2">
        <v>0.5</v>
      </c>
      <c r="T46" s="2">
        <v>96517.23</v>
      </c>
      <c r="U46" s="2">
        <f t="shared" si="17"/>
        <v>48258.614999999998</v>
      </c>
      <c r="V46" s="16">
        <f t="shared" si="18"/>
        <v>25552.277207212748</v>
      </c>
      <c r="W46" s="2">
        <f t="shared" si="19"/>
        <v>73810.892207212746</v>
      </c>
      <c r="X46" s="17">
        <f t="shared" si="20"/>
        <v>111.6</v>
      </c>
      <c r="Y46" s="17">
        <f t="shared" si="21"/>
        <v>42.9</v>
      </c>
      <c r="Z46" s="17">
        <f t="shared" si="22"/>
        <v>8330.5199999999986</v>
      </c>
      <c r="AA46" s="17">
        <f t="shared" si="12"/>
        <v>648.33596654275084</v>
      </c>
      <c r="AB46" s="17"/>
      <c r="AC46" s="17">
        <f t="shared" si="23"/>
        <v>945.86885399999994</v>
      </c>
      <c r="AD46" s="17"/>
      <c r="AE46" s="17">
        <f t="shared" si="24"/>
        <v>699.74991750000004</v>
      </c>
      <c r="AF46" s="17">
        <f t="shared" si="25"/>
        <v>475.73342667000003</v>
      </c>
      <c r="AG46" s="17"/>
      <c r="AH46" s="18">
        <f t="shared" si="26"/>
        <v>326.70000000000005</v>
      </c>
      <c r="AI46" s="17">
        <f t="shared" si="27"/>
        <v>24.129307499999999</v>
      </c>
      <c r="AJ46" s="17"/>
      <c r="AK46" s="18">
        <f t="shared" si="28"/>
        <v>2992.03413</v>
      </c>
      <c r="AL46" s="17">
        <f t="shared" si="13"/>
        <v>10954.705604999999</v>
      </c>
    </row>
    <row r="47" spans="1:38" ht="13.5" thickBot="1">
      <c r="A47" s="1" t="s">
        <v>307</v>
      </c>
      <c r="B47" s="1" t="s">
        <v>156</v>
      </c>
      <c r="C47" s="1" t="s">
        <v>308</v>
      </c>
      <c r="D47" s="1" t="s">
        <v>309</v>
      </c>
      <c r="E47" s="1" t="s">
        <v>159</v>
      </c>
      <c r="F47" s="2">
        <v>5</v>
      </c>
      <c r="G47" s="1" t="s">
        <v>15</v>
      </c>
      <c r="H47" s="1" t="s">
        <v>16</v>
      </c>
      <c r="I47" s="2">
        <v>1</v>
      </c>
      <c r="J47" s="2">
        <v>100</v>
      </c>
      <c r="K47" s="2">
        <v>1</v>
      </c>
      <c r="L47" s="1" t="s">
        <v>310</v>
      </c>
      <c r="M47" s="1" t="s">
        <v>311</v>
      </c>
      <c r="N47" s="1">
        <v>11</v>
      </c>
      <c r="O47" s="1" t="s">
        <v>19</v>
      </c>
      <c r="P47" s="1" t="s">
        <v>20</v>
      </c>
      <c r="Q47" s="3"/>
      <c r="R47" s="3"/>
      <c r="S47" s="2">
        <v>1</v>
      </c>
      <c r="T47" s="2">
        <v>6203.1457083333298</v>
      </c>
      <c r="U47" s="2">
        <f t="shared" si="17"/>
        <v>6203.1457083333298</v>
      </c>
      <c r="V47" s="16">
        <f t="shared" si="18"/>
        <v>20396.611637207414</v>
      </c>
      <c r="W47" s="2">
        <f t="shared" si="19"/>
        <v>26599.757345540744</v>
      </c>
      <c r="X47" s="17">
        <f t="shared" si="20"/>
        <v>223.2</v>
      </c>
      <c r="Y47" s="17">
        <f t="shared" si="21"/>
        <v>85.8</v>
      </c>
      <c r="Z47" s="17">
        <f t="shared" si="22"/>
        <v>16661.039999999997</v>
      </c>
      <c r="AA47" s="17">
        <f t="shared" si="12"/>
        <v>1296.6719330855017</v>
      </c>
      <c r="AB47" s="17"/>
      <c r="AC47" s="17">
        <f t="shared" si="23"/>
        <v>121.58165588333326</v>
      </c>
      <c r="AD47" s="17"/>
      <c r="AE47" s="17">
        <f t="shared" si="24"/>
        <v>89.945612770833293</v>
      </c>
      <c r="AF47" s="17">
        <f t="shared" si="25"/>
        <v>61.150610392749968</v>
      </c>
      <c r="AG47" s="17"/>
      <c r="AH47" s="18">
        <f t="shared" si="26"/>
        <v>61.411142512499971</v>
      </c>
      <c r="AI47" s="17">
        <f t="shared" si="27"/>
        <v>3.1015728541666649</v>
      </c>
      <c r="AJ47" s="17"/>
      <c r="AK47" s="18">
        <f t="shared" si="28"/>
        <v>384.59503391666647</v>
      </c>
      <c r="AL47" s="17">
        <f t="shared" si="13"/>
        <v>1408.114075791666</v>
      </c>
    </row>
    <row r="48" spans="1:38" ht="13.5" thickBot="1">
      <c r="A48" s="1" t="s">
        <v>10</v>
      </c>
      <c r="B48" s="1" t="s">
        <v>11</v>
      </c>
      <c r="C48" s="1" t="s">
        <v>12</v>
      </c>
      <c r="D48" s="1" t="s">
        <v>13</v>
      </c>
      <c r="E48" s="1" t="s">
        <v>14</v>
      </c>
      <c r="F48" s="2">
        <v>6</v>
      </c>
      <c r="G48" s="1" t="s">
        <v>15</v>
      </c>
      <c r="H48" s="1" t="s">
        <v>16</v>
      </c>
      <c r="I48" s="2">
        <v>1</v>
      </c>
      <c r="J48" s="2">
        <v>100</v>
      </c>
      <c r="K48" s="2">
        <v>1</v>
      </c>
      <c r="L48" s="1" t="s">
        <v>23</v>
      </c>
      <c r="M48" s="1" t="s">
        <v>24</v>
      </c>
      <c r="N48" s="1">
        <v>11</v>
      </c>
      <c r="O48" s="1" t="s">
        <v>19</v>
      </c>
      <c r="P48" s="1" t="s">
        <v>20</v>
      </c>
      <c r="Q48" s="3"/>
      <c r="R48" s="3"/>
      <c r="S48" s="2">
        <v>0.5</v>
      </c>
      <c r="T48" s="2">
        <v>58150.577799999955</v>
      </c>
      <c r="U48" s="2">
        <f t="shared" si="17"/>
        <v>29075.288899999978</v>
      </c>
      <c r="V48" s="16">
        <f t="shared" si="18"/>
        <v>19116.589012668941</v>
      </c>
      <c r="W48" s="2">
        <f t="shared" si="19"/>
        <v>48191.877912668919</v>
      </c>
      <c r="X48" s="17">
        <f t="shared" si="20"/>
        <v>111.6</v>
      </c>
      <c r="Y48" s="17">
        <f t="shared" si="21"/>
        <v>42.9</v>
      </c>
      <c r="Z48" s="17">
        <f t="shared" si="22"/>
        <v>8330.5199999999986</v>
      </c>
      <c r="AA48" s="17">
        <f t="shared" si="12"/>
        <v>648.33596654275084</v>
      </c>
      <c r="AB48" s="17"/>
      <c r="AC48" s="17">
        <f t="shared" si="23"/>
        <v>569.87566243999959</v>
      </c>
      <c r="AD48" s="17"/>
      <c r="AE48" s="17">
        <f t="shared" si="24"/>
        <v>421.59168904999967</v>
      </c>
      <c r="AF48" s="17">
        <f t="shared" si="25"/>
        <v>286.62419797619981</v>
      </c>
      <c r="AG48" s="17"/>
      <c r="AH48" s="18">
        <f t="shared" si="26"/>
        <v>287.84536010999983</v>
      </c>
      <c r="AI48" s="17">
        <f t="shared" si="27"/>
        <v>14.53764444999999</v>
      </c>
      <c r="AJ48" s="17"/>
      <c r="AK48" s="18">
        <f t="shared" si="28"/>
        <v>1802.6679117999986</v>
      </c>
      <c r="AL48" s="17">
        <f t="shared" ref="AL48:AL79" si="29">+U48*$AL$8</f>
        <v>6600.0905802999951</v>
      </c>
    </row>
    <row r="49" spans="1:38" ht="13.5" thickBot="1">
      <c r="A49" s="1" t="s">
        <v>354</v>
      </c>
      <c r="B49" s="1" t="s">
        <v>355</v>
      </c>
      <c r="C49" s="1" t="s">
        <v>356</v>
      </c>
      <c r="D49" s="1" t="s">
        <v>357</v>
      </c>
      <c r="E49" s="1" t="s">
        <v>358</v>
      </c>
      <c r="F49" s="2">
        <v>9</v>
      </c>
      <c r="G49" s="1" t="s">
        <v>359</v>
      </c>
      <c r="H49" s="1" t="s">
        <v>16</v>
      </c>
      <c r="I49" s="2">
        <v>1</v>
      </c>
      <c r="J49" s="2">
        <v>100</v>
      </c>
      <c r="K49" s="2">
        <v>1</v>
      </c>
      <c r="L49" s="1" t="s">
        <v>23</v>
      </c>
      <c r="M49" s="1" t="s">
        <v>24</v>
      </c>
      <c r="N49" s="1">
        <v>11</v>
      </c>
      <c r="O49" s="1" t="s">
        <v>353</v>
      </c>
      <c r="P49" s="1" t="s">
        <v>59</v>
      </c>
      <c r="Q49" s="3"/>
      <c r="R49" s="3"/>
      <c r="S49" s="2">
        <v>0.5</v>
      </c>
      <c r="T49" s="2">
        <v>164225.01</v>
      </c>
      <c r="U49" s="2">
        <f t="shared" si="17"/>
        <v>82112.505000000005</v>
      </c>
      <c r="V49" s="16">
        <f t="shared" si="18"/>
        <v>35870.052348832745</v>
      </c>
      <c r="W49" s="2">
        <f t="shared" si="19"/>
        <v>117982.55734883275</v>
      </c>
      <c r="X49" s="17">
        <f t="shared" si="20"/>
        <v>111.6</v>
      </c>
      <c r="Y49" s="17">
        <f t="shared" si="21"/>
        <v>42.9</v>
      </c>
      <c r="Z49" s="17">
        <f t="shared" si="22"/>
        <v>8330.5199999999986</v>
      </c>
      <c r="AA49" s="17">
        <f t="shared" si="12"/>
        <v>648.33596654275084</v>
      </c>
      <c r="AB49" s="17"/>
      <c r="AC49" s="17">
        <f t="shared" si="23"/>
        <v>1609.405098</v>
      </c>
      <c r="AD49" s="17"/>
      <c r="AE49" s="17">
        <f t="shared" si="24"/>
        <v>1190.6313225000001</v>
      </c>
      <c r="AF49" s="17">
        <f t="shared" si="25"/>
        <v>809.46507429000008</v>
      </c>
      <c r="AG49" s="17"/>
      <c r="AH49" s="18">
        <f t="shared" si="26"/>
        <v>326.70000000000005</v>
      </c>
      <c r="AI49" s="17">
        <f t="shared" si="27"/>
        <v>41.056252500000006</v>
      </c>
      <c r="AJ49" s="17"/>
      <c r="AK49" s="18">
        <f t="shared" si="28"/>
        <v>4119.8999999999996</v>
      </c>
      <c r="AL49" s="17">
        <f t="shared" si="29"/>
        <v>18639.538635000001</v>
      </c>
    </row>
    <row r="50" spans="1:38" ht="13.5" thickBot="1">
      <c r="A50" s="1" t="s">
        <v>329</v>
      </c>
      <c r="B50" s="1" t="s">
        <v>330</v>
      </c>
      <c r="C50" s="1" t="s">
        <v>331</v>
      </c>
      <c r="D50" s="1" t="s">
        <v>332</v>
      </c>
      <c r="E50" s="1" t="s">
        <v>319</v>
      </c>
      <c r="F50" s="2">
        <v>10</v>
      </c>
      <c r="G50" s="1" t="s">
        <v>320</v>
      </c>
      <c r="H50" s="1" t="s">
        <v>16</v>
      </c>
      <c r="I50" s="2">
        <v>1</v>
      </c>
      <c r="J50" s="2">
        <v>100</v>
      </c>
      <c r="K50" s="2">
        <v>1</v>
      </c>
      <c r="L50" s="1" t="s">
        <v>23</v>
      </c>
      <c r="M50" s="1" t="s">
        <v>333</v>
      </c>
      <c r="N50" s="1">
        <v>12</v>
      </c>
      <c r="O50" s="1" t="s">
        <v>322</v>
      </c>
      <c r="P50" s="1" t="s">
        <v>80</v>
      </c>
      <c r="Q50" s="3"/>
      <c r="R50" s="3"/>
      <c r="S50" s="2">
        <v>1</v>
      </c>
      <c r="T50" s="2">
        <v>77312</v>
      </c>
      <c r="U50" s="2">
        <f t="shared" si="17"/>
        <v>77312</v>
      </c>
      <c r="V50" s="16">
        <f t="shared" si="18"/>
        <v>44700.416829085501</v>
      </c>
      <c r="W50" s="2">
        <f t="shared" si="19"/>
        <v>122012.4168290855</v>
      </c>
      <c r="X50" s="17">
        <f t="shared" si="20"/>
        <v>223.2</v>
      </c>
      <c r="Y50" s="17">
        <f t="shared" si="21"/>
        <v>85.8</v>
      </c>
      <c r="Z50" s="17">
        <f t="shared" si="22"/>
        <v>16661.039999999997</v>
      </c>
      <c r="AA50" s="17">
        <f t="shared" si="12"/>
        <v>1296.6719330855017</v>
      </c>
      <c r="AB50" s="17"/>
      <c r="AC50" s="17">
        <f t="shared" si="23"/>
        <v>1515.3152</v>
      </c>
      <c r="AD50" s="17"/>
      <c r="AE50" s="17">
        <f t="shared" si="24"/>
        <v>1121.0240000000001</v>
      </c>
      <c r="AF50" s="17">
        <f t="shared" si="25"/>
        <v>762.14169600000002</v>
      </c>
      <c r="AG50" s="17"/>
      <c r="AH50" s="18">
        <f t="shared" si="26"/>
        <v>653.40000000000009</v>
      </c>
      <c r="AI50" s="17">
        <f t="shared" si="27"/>
        <v>38.655999999999999</v>
      </c>
      <c r="AJ50" s="17"/>
      <c r="AK50" s="18">
        <f t="shared" si="28"/>
        <v>4793.3440000000001</v>
      </c>
      <c r="AL50" s="17">
        <f t="shared" si="29"/>
        <v>17549.824000000001</v>
      </c>
    </row>
    <row r="51" spans="1:38" ht="13.5" thickBot="1">
      <c r="A51" s="1" t="s">
        <v>366</v>
      </c>
      <c r="B51" s="1" t="s">
        <v>367</v>
      </c>
      <c r="C51" s="1" t="s">
        <v>368</v>
      </c>
      <c r="D51" s="1" t="s">
        <v>369</v>
      </c>
      <c r="E51" s="1" t="s">
        <v>370</v>
      </c>
      <c r="F51" s="2">
        <v>9</v>
      </c>
      <c r="G51" s="1" t="s">
        <v>352</v>
      </c>
      <c r="H51" s="1" t="s">
        <v>16</v>
      </c>
      <c r="I51" s="2">
        <v>1</v>
      </c>
      <c r="J51" s="2">
        <v>100</v>
      </c>
      <c r="K51" s="2">
        <v>1</v>
      </c>
      <c r="L51" s="1" t="s">
        <v>23</v>
      </c>
      <c r="M51" s="1" t="s">
        <v>333</v>
      </c>
      <c r="N51" s="1">
        <v>12</v>
      </c>
      <c r="O51" s="1" t="s">
        <v>365</v>
      </c>
      <c r="P51" s="1" t="s">
        <v>80</v>
      </c>
      <c r="Q51" s="3"/>
      <c r="R51" s="3"/>
      <c r="S51" s="2">
        <v>1</v>
      </c>
      <c r="T51" s="2">
        <v>142169.29</v>
      </c>
      <c r="U51" s="2">
        <f t="shared" si="17"/>
        <v>142169.29</v>
      </c>
      <c r="V51" s="16">
        <f t="shared" si="18"/>
        <v>65752.903057905496</v>
      </c>
      <c r="W51" s="2">
        <f t="shared" si="19"/>
        <v>207922.1930579055</v>
      </c>
      <c r="X51" s="17">
        <f t="shared" si="20"/>
        <v>223.2</v>
      </c>
      <c r="Y51" s="17">
        <f t="shared" si="21"/>
        <v>85.8</v>
      </c>
      <c r="Z51" s="17">
        <f t="shared" si="22"/>
        <v>16661.039999999997</v>
      </c>
      <c r="AA51" s="17">
        <f t="shared" si="12"/>
        <v>1296.6719330855017</v>
      </c>
      <c r="AB51" s="17"/>
      <c r="AC51" s="17">
        <f t="shared" si="23"/>
        <v>2786.5180840000003</v>
      </c>
      <c r="AD51" s="17"/>
      <c r="AE51" s="17">
        <f t="shared" si="24"/>
        <v>2061.4547050000001</v>
      </c>
      <c r="AF51" s="17">
        <f t="shared" si="25"/>
        <v>1401.5048608200002</v>
      </c>
      <c r="AG51" s="17"/>
      <c r="AH51" s="18">
        <f t="shared" si="26"/>
        <v>653.40000000000009</v>
      </c>
      <c r="AI51" s="17">
        <f t="shared" si="27"/>
        <v>71.084645000000009</v>
      </c>
      <c r="AJ51" s="17"/>
      <c r="AK51" s="18">
        <f t="shared" si="28"/>
        <v>8239.7999999999993</v>
      </c>
      <c r="AL51" s="17">
        <f t="shared" si="29"/>
        <v>32272.428830000004</v>
      </c>
    </row>
    <row r="52" spans="1:38" ht="13.5" thickBot="1">
      <c r="A52" s="1" t="s">
        <v>536</v>
      </c>
      <c r="B52" s="1" t="s">
        <v>537</v>
      </c>
      <c r="C52" s="1" t="s">
        <v>538</v>
      </c>
      <c r="D52" s="1" t="s">
        <v>539</v>
      </c>
      <c r="E52" s="1" t="s">
        <v>14</v>
      </c>
      <c r="F52" s="2">
        <v>1</v>
      </c>
      <c r="G52" s="1" t="s">
        <v>504</v>
      </c>
      <c r="H52" s="1" t="s">
        <v>16</v>
      </c>
      <c r="I52" s="2">
        <v>0</v>
      </c>
      <c r="J52" s="2">
        <v>100</v>
      </c>
      <c r="K52" s="2">
        <v>0</v>
      </c>
      <c r="L52" s="1" t="s">
        <v>23</v>
      </c>
      <c r="M52" s="1" t="s">
        <v>333</v>
      </c>
      <c r="N52" s="1">
        <v>12</v>
      </c>
      <c r="O52" s="1" t="s">
        <v>505</v>
      </c>
      <c r="P52" s="1" t="s">
        <v>80</v>
      </c>
      <c r="Q52" s="3"/>
      <c r="R52" s="3"/>
      <c r="S52" s="2">
        <v>1</v>
      </c>
      <c r="T52" s="2"/>
      <c r="U52" s="2">
        <f t="shared" si="17"/>
        <v>0</v>
      </c>
      <c r="V52" s="16">
        <f t="shared" si="18"/>
        <v>1296.6719330855017</v>
      </c>
      <c r="W52" s="2">
        <f t="shared" si="19"/>
        <v>1296.6719330855017</v>
      </c>
      <c r="X52" s="17"/>
      <c r="Y52" s="17"/>
      <c r="Z52" s="17"/>
      <c r="AA52" s="17">
        <f t="shared" si="12"/>
        <v>1296.6719330855017</v>
      </c>
      <c r="AB52" s="17"/>
      <c r="AC52" s="17">
        <f t="shared" si="23"/>
        <v>0</v>
      </c>
      <c r="AD52" s="17"/>
      <c r="AE52" s="17">
        <f t="shared" si="24"/>
        <v>0</v>
      </c>
      <c r="AF52" s="17">
        <f t="shared" si="25"/>
        <v>0</v>
      </c>
      <c r="AG52" s="17"/>
      <c r="AH52" s="18">
        <f t="shared" si="26"/>
        <v>0</v>
      </c>
      <c r="AI52" s="17">
        <f t="shared" si="27"/>
        <v>0</v>
      </c>
      <c r="AJ52" s="17"/>
      <c r="AK52" s="18">
        <f t="shared" si="28"/>
        <v>0</v>
      </c>
      <c r="AL52" s="17">
        <f t="shared" si="29"/>
        <v>0</v>
      </c>
    </row>
    <row r="53" spans="1:38" s="251" customFormat="1" ht="13.5" thickBot="1">
      <c r="A53" s="252" t="s">
        <v>639</v>
      </c>
      <c r="B53" s="253" t="s">
        <v>634</v>
      </c>
      <c r="C53" s="254"/>
      <c r="D53" s="254"/>
      <c r="E53" s="243" t="s">
        <v>364</v>
      </c>
      <c r="F53" s="247">
        <v>1</v>
      </c>
      <c r="G53" s="243" t="s">
        <v>352</v>
      </c>
      <c r="H53" s="243" t="s">
        <v>16</v>
      </c>
      <c r="I53" s="247">
        <v>1</v>
      </c>
      <c r="J53" s="247">
        <v>100</v>
      </c>
      <c r="K53" s="247">
        <v>1</v>
      </c>
      <c r="L53" s="243" t="s">
        <v>23</v>
      </c>
      <c r="M53" s="253" t="s">
        <v>333</v>
      </c>
      <c r="N53" s="253">
        <v>12</v>
      </c>
      <c r="O53" s="253">
        <v>2110</v>
      </c>
      <c r="P53" s="253">
        <v>672000</v>
      </c>
      <c r="Q53" s="254"/>
      <c r="R53" s="254"/>
      <c r="S53" s="247">
        <v>0</v>
      </c>
      <c r="T53" s="247">
        <v>0</v>
      </c>
      <c r="U53" s="247">
        <f t="shared" si="17"/>
        <v>0</v>
      </c>
      <c r="V53" s="248">
        <v>0</v>
      </c>
      <c r="W53" s="247">
        <f t="shared" si="19"/>
        <v>0</v>
      </c>
      <c r="X53" s="249">
        <f t="shared" ref="X53:X60" si="30">+$X$8*S53</f>
        <v>0</v>
      </c>
      <c r="Y53" s="249">
        <f t="shared" ref="Y53:Y60" si="31">+$Y$8*S53</f>
        <v>0</v>
      </c>
      <c r="Z53" s="249">
        <f t="shared" ref="Z53:Z60" si="32">+$Z$8*S53</f>
        <v>0</v>
      </c>
      <c r="AA53" s="17">
        <f t="shared" si="12"/>
        <v>0</v>
      </c>
      <c r="AB53" s="249"/>
      <c r="AC53" s="249">
        <f t="shared" si="23"/>
        <v>0</v>
      </c>
      <c r="AD53" s="249"/>
      <c r="AE53" s="249">
        <f t="shared" si="24"/>
        <v>0</v>
      </c>
      <c r="AF53" s="249">
        <f t="shared" si="25"/>
        <v>0</v>
      </c>
      <c r="AG53" s="249"/>
      <c r="AH53" s="250">
        <f t="shared" si="26"/>
        <v>0</v>
      </c>
      <c r="AI53" s="249">
        <f t="shared" si="27"/>
        <v>0</v>
      </c>
      <c r="AJ53" s="249"/>
      <c r="AK53" s="250">
        <f t="shared" si="28"/>
        <v>0</v>
      </c>
      <c r="AL53" s="249">
        <f t="shared" si="29"/>
        <v>0</v>
      </c>
    </row>
    <row r="54" spans="1:38" ht="13.5" thickBot="1">
      <c r="A54" s="1" t="s">
        <v>187</v>
      </c>
      <c r="B54" s="1" t="s">
        <v>188</v>
      </c>
      <c r="C54" s="1" t="s">
        <v>189</v>
      </c>
      <c r="D54" s="1" t="s">
        <v>190</v>
      </c>
      <c r="E54" s="1" t="s">
        <v>30</v>
      </c>
      <c r="F54" s="2">
        <v>4</v>
      </c>
      <c r="G54" s="1" t="s">
        <v>15</v>
      </c>
      <c r="H54" s="1" t="s">
        <v>16</v>
      </c>
      <c r="I54" s="2">
        <v>1</v>
      </c>
      <c r="J54" s="2">
        <v>100</v>
      </c>
      <c r="K54" s="2">
        <v>1</v>
      </c>
      <c r="L54" s="1" t="s">
        <v>23</v>
      </c>
      <c r="M54" s="1" t="s">
        <v>668</v>
      </c>
      <c r="N54" s="1">
        <v>12</v>
      </c>
      <c r="O54" s="1" t="s">
        <v>19</v>
      </c>
      <c r="P54" s="1" t="s">
        <v>80</v>
      </c>
      <c r="Q54" s="3"/>
      <c r="R54" s="3"/>
      <c r="S54" s="2">
        <v>1</v>
      </c>
      <c r="T54" s="2">
        <v>70989.119999999995</v>
      </c>
      <c r="U54" s="2">
        <f t="shared" si="17"/>
        <v>70989.119999999995</v>
      </c>
      <c r="V54" s="16">
        <f t="shared" si="18"/>
        <v>42592.001910045496</v>
      </c>
      <c r="W54" s="2">
        <f t="shared" si="19"/>
        <v>113581.12191004549</v>
      </c>
      <c r="X54" s="17">
        <f t="shared" si="30"/>
        <v>223.2</v>
      </c>
      <c r="Y54" s="17">
        <f t="shared" si="31"/>
        <v>85.8</v>
      </c>
      <c r="Z54" s="17">
        <f t="shared" si="32"/>
        <v>16661.039999999997</v>
      </c>
      <c r="AA54" s="17">
        <f t="shared" si="12"/>
        <v>1296.6719330855017</v>
      </c>
      <c r="AB54" s="17"/>
      <c r="AC54" s="17">
        <f t="shared" si="23"/>
        <v>1391.3867519999999</v>
      </c>
      <c r="AD54" s="17"/>
      <c r="AE54" s="17">
        <f t="shared" si="24"/>
        <v>1029.3422399999999</v>
      </c>
      <c r="AF54" s="17">
        <f t="shared" si="25"/>
        <v>699.81074495999997</v>
      </c>
      <c r="AG54" s="17"/>
      <c r="AH54" s="18">
        <f t="shared" si="26"/>
        <v>653.40000000000009</v>
      </c>
      <c r="AI54" s="17">
        <f t="shared" si="27"/>
        <v>35.49456</v>
      </c>
      <c r="AJ54" s="17"/>
      <c r="AK54" s="18">
        <f t="shared" si="28"/>
        <v>4401.3254399999996</v>
      </c>
      <c r="AL54" s="17">
        <f t="shared" si="29"/>
        <v>16114.53024</v>
      </c>
    </row>
    <row r="55" spans="1:38" ht="13.5" thickBot="1">
      <c r="A55" s="1" t="s">
        <v>500</v>
      </c>
      <c r="B55" s="1" t="s">
        <v>501</v>
      </c>
      <c r="C55" s="1" t="s">
        <v>671</v>
      </c>
      <c r="D55" s="1" t="s">
        <v>672</v>
      </c>
      <c r="E55" s="1" t="s">
        <v>589</v>
      </c>
      <c r="F55" s="2">
        <v>2</v>
      </c>
      <c r="G55" s="1" t="s">
        <v>352</v>
      </c>
      <c r="H55" s="1" t="s">
        <v>16</v>
      </c>
      <c r="I55" s="2">
        <v>1</v>
      </c>
      <c r="J55" s="2">
        <v>100</v>
      </c>
      <c r="K55" s="2">
        <v>1</v>
      </c>
      <c r="L55" s="1" t="s">
        <v>23</v>
      </c>
      <c r="M55" s="1" t="s">
        <v>668</v>
      </c>
      <c r="N55" s="1">
        <v>12</v>
      </c>
      <c r="O55" s="1" t="s">
        <v>365</v>
      </c>
      <c r="P55" s="1" t="s">
        <v>80</v>
      </c>
      <c r="Q55" s="3"/>
      <c r="R55" s="3"/>
      <c r="S55" s="2">
        <v>1</v>
      </c>
      <c r="T55" s="2">
        <v>83894.68</v>
      </c>
      <c r="U55" s="2">
        <f t="shared" si="17"/>
        <v>83894.68</v>
      </c>
      <c r="V55" s="16">
        <f t="shared" si="18"/>
        <v>46895.464136525494</v>
      </c>
      <c r="W55" s="2">
        <f t="shared" si="19"/>
        <v>130790.14413652549</v>
      </c>
      <c r="X55" s="17">
        <f t="shared" si="30"/>
        <v>223.2</v>
      </c>
      <c r="Y55" s="17">
        <f t="shared" si="31"/>
        <v>85.8</v>
      </c>
      <c r="Z55" s="17">
        <f t="shared" si="32"/>
        <v>16661.039999999997</v>
      </c>
      <c r="AA55" s="17">
        <f t="shared" si="12"/>
        <v>1296.6719330855017</v>
      </c>
      <c r="AB55" s="17"/>
      <c r="AC55" s="17">
        <f t="shared" si="23"/>
        <v>1644.3357279999998</v>
      </c>
      <c r="AD55" s="17"/>
      <c r="AE55" s="17">
        <f t="shared" si="24"/>
        <v>1216.4728599999999</v>
      </c>
      <c r="AF55" s="17">
        <f t="shared" si="25"/>
        <v>827.03375543999994</v>
      </c>
      <c r="AG55" s="17"/>
      <c r="AH55" s="18">
        <f t="shared" si="26"/>
        <v>653.40000000000009</v>
      </c>
      <c r="AI55" s="17">
        <f t="shared" si="27"/>
        <v>41.947339999999997</v>
      </c>
      <c r="AJ55" s="17"/>
      <c r="AK55" s="18">
        <f t="shared" si="28"/>
        <v>5201.4701599999999</v>
      </c>
      <c r="AL55" s="17">
        <f t="shared" si="29"/>
        <v>19044.092359999999</v>
      </c>
    </row>
    <row r="56" spans="1:38" ht="13.5" thickBot="1">
      <c r="A56" s="1" t="s">
        <v>94</v>
      </c>
      <c r="B56" s="1" t="s">
        <v>95</v>
      </c>
      <c r="C56" s="1" t="s">
        <v>96</v>
      </c>
      <c r="D56" s="1" t="s">
        <v>97</v>
      </c>
      <c r="E56" s="1" t="s">
        <v>98</v>
      </c>
      <c r="F56" s="2">
        <v>4</v>
      </c>
      <c r="G56" s="1" t="s">
        <v>15</v>
      </c>
      <c r="H56" s="1" t="s">
        <v>16</v>
      </c>
      <c r="I56" s="2">
        <v>1</v>
      </c>
      <c r="J56" s="2">
        <v>100</v>
      </c>
      <c r="K56" s="2">
        <v>1</v>
      </c>
      <c r="L56" s="1" t="s">
        <v>23</v>
      </c>
      <c r="M56" s="1" t="s">
        <v>255</v>
      </c>
      <c r="N56" s="1">
        <v>12</v>
      </c>
      <c r="O56" s="1" t="s">
        <v>19</v>
      </c>
      <c r="P56" s="1" t="s">
        <v>80</v>
      </c>
      <c r="Q56" s="3"/>
      <c r="R56" s="3"/>
      <c r="S56" s="2">
        <v>1</v>
      </c>
      <c r="T56" s="2">
        <v>62744.04</v>
      </c>
      <c r="U56" s="2">
        <f t="shared" si="17"/>
        <v>62744.04</v>
      </c>
      <c r="V56" s="16">
        <f t="shared" si="18"/>
        <v>39810.3800194055</v>
      </c>
      <c r="W56" s="2">
        <f t="shared" si="19"/>
        <v>102554.4200194055</v>
      </c>
      <c r="X56" s="17">
        <f t="shared" si="30"/>
        <v>223.2</v>
      </c>
      <c r="Y56" s="17">
        <f t="shared" si="31"/>
        <v>85.8</v>
      </c>
      <c r="Z56" s="17">
        <f t="shared" si="32"/>
        <v>16661.039999999997</v>
      </c>
      <c r="AA56" s="17">
        <f t="shared" si="12"/>
        <v>1296.6719330855017</v>
      </c>
      <c r="AB56" s="17"/>
      <c r="AC56" s="17">
        <f t="shared" si="23"/>
        <v>1229.7831839999999</v>
      </c>
      <c r="AD56" s="17"/>
      <c r="AE56" s="17">
        <f t="shared" si="24"/>
        <v>909.78858000000002</v>
      </c>
      <c r="AF56" s="17">
        <f t="shared" si="25"/>
        <v>618.53074632000005</v>
      </c>
      <c r="AG56" s="17"/>
      <c r="AH56" s="18">
        <f t="shared" si="26"/>
        <v>621.16599600000006</v>
      </c>
      <c r="AI56" s="17">
        <f t="shared" si="27"/>
        <v>31.372020000000003</v>
      </c>
      <c r="AJ56" s="17"/>
      <c r="AK56" s="18">
        <f t="shared" si="28"/>
        <v>3890.1304799999998</v>
      </c>
      <c r="AL56" s="17">
        <f t="shared" si="29"/>
        <v>14242.897080000001</v>
      </c>
    </row>
    <row r="57" spans="1:38" s="251" customFormat="1" ht="13.5" thickBot="1">
      <c r="A57" s="243" t="s">
        <v>186</v>
      </c>
      <c r="B57" s="243" t="s">
        <v>95</v>
      </c>
      <c r="C57" s="246"/>
      <c r="D57" s="246" t="s">
        <v>1016</v>
      </c>
      <c r="E57" s="243" t="s">
        <v>98</v>
      </c>
      <c r="F57" s="247">
        <v>1</v>
      </c>
      <c r="G57" s="243" t="s">
        <v>15</v>
      </c>
      <c r="H57" s="243" t="s">
        <v>16</v>
      </c>
      <c r="I57" s="247">
        <v>1</v>
      </c>
      <c r="J57" s="247">
        <v>100</v>
      </c>
      <c r="K57" s="247">
        <v>1</v>
      </c>
      <c r="L57" s="243" t="s">
        <v>23</v>
      </c>
      <c r="M57" s="243" t="s">
        <v>255</v>
      </c>
      <c r="N57" s="243">
        <v>12</v>
      </c>
      <c r="O57" s="243" t="s">
        <v>19</v>
      </c>
      <c r="P57" s="243" t="s">
        <v>80</v>
      </c>
      <c r="Q57" s="246"/>
      <c r="R57" s="246"/>
      <c r="S57" s="247">
        <v>0</v>
      </c>
      <c r="T57" s="247">
        <v>0</v>
      </c>
      <c r="U57" s="247">
        <f t="shared" si="17"/>
        <v>0</v>
      </c>
      <c r="V57" s="248">
        <v>0</v>
      </c>
      <c r="W57" s="247">
        <f t="shared" si="19"/>
        <v>0</v>
      </c>
      <c r="X57" s="249">
        <f t="shared" si="30"/>
        <v>0</v>
      </c>
      <c r="Y57" s="249">
        <f t="shared" si="31"/>
        <v>0</v>
      </c>
      <c r="Z57" s="249">
        <f t="shared" si="32"/>
        <v>0</v>
      </c>
      <c r="AA57" s="17">
        <f t="shared" si="12"/>
        <v>0</v>
      </c>
      <c r="AB57" s="249"/>
      <c r="AC57" s="249">
        <f t="shared" si="23"/>
        <v>0</v>
      </c>
      <c r="AD57" s="249"/>
      <c r="AE57" s="249">
        <f t="shared" si="24"/>
        <v>0</v>
      </c>
      <c r="AF57" s="249">
        <f t="shared" si="25"/>
        <v>0</v>
      </c>
      <c r="AG57" s="249"/>
      <c r="AH57" s="250">
        <f t="shared" si="26"/>
        <v>0</v>
      </c>
      <c r="AI57" s="249">
        <f t="shared" si="27"/>
        <v>0</v>
      </c>
      <c r="AJ57" s="249"/>
      <c r="AK57" s="250">
        <f t="shared" si="28"/>
        <v>0</v>
      </c>
      <c r="AL57" s="249">
        <f t="shared" si="29"/>
        <v>0</v>
      </c>
    </row>
    <row r="58" spans="1:38" ht="13.5" thickBot="1">
      <c r="A58" s="1" t="s">
        <v>254</v>
      </c>
      <c r="B58" s="1" t="s">
        <v>95</v>
      </c>
      <c r="C58" s="3"/>
      <c r="D58" s="193" t="s">
        <v>1015</v>
      </c>
      <c r="E58" s="3"/>
      <c r="F58" s="3"/>
      <c r="G58" s="1" t="s">
        <v>15</v>
      </c>
      <c r="H58" s="1" t="s">
        <v>16</v>
      </c>
      <c r="I58" s="2">
        <v>1</v>
      </c>
      <c r="J58" s="2">
        <v>100</v>
      </c>
      <c r="K58" s="2">
        <v>1</v>
      </c>
      <c r="L58" s="1" t="s">
        <v>23</v>
      </c>
      <c r="M58" s="1" t="s">
        <v>255</v>
      </c>
      <c r="N58" s="1">
        <v>12</v>
      </c>
      <c r="O58" s="1" t="s">
        <v>19</v>
      </c>
      <c r="P58" s="1" t="s">
        <v>80</v>
      </c>
      <c r="Q58" s="3"/>
      <c r="R58" s="3"/>
      <c r="S58" s="2">
        <v>1</v>
      </c>
      <c r="T58" s="2">
        <v>62744.04</v>
      </c>
      <c r="U58" s="2">
        <f t="shared" si="17"/>
        <v>62744.04</v>
      </c>
      <c r="V58" s="16">
        <f t="shared" si="18"/>
        <v>39810.3800194055</v>
      </c>
      <c r="W58" s="2">
        <f t="shared" si="19"/>
        <v>102554.4200194055</v>
      </c>
      <c r="X58" s="17">
        <f t="shared" si="30"/>
        <v>223.2</v>
      </c>
      <c r="Y58" s="17">
        <f t="shared" si="31"/>
        <v>85.8</v>
      </c>
      <c r="Z58" s="17">
        <f t="shared" si="32"/>
        <v>16661.039999999997</v>
      </c>
      <c r="AA58" s="17">
        <f t="shared" si="12"/>
        <v>1296.6719330855017</v>
      </c>
      <c r="AB58" s="17"/>
      <c r="AC58" s="17">
        <f t="shared" si="23"/>
        <v>1229.7831839999999</v>
      </c>
      <c r="AD58" s="17"/>
      <c r="AE58" s="17">
        <f t="shared" si="24"/>
        <v>909.78858000000002</v>
      </c>
      <c r="AF58" s="17">
        <f t="shared" si="25"/>
        <v>618.53074632000005</v>
      </c>
      <c r="AG58" s="17"/>
      <c r="AH58" s="18">
        <f t="shared" si="26"/>
        <v>621.16599600000006</v>
      </c>
      <c r="AI58" s="17">
        <f t="shared" si="27"/>
        <v>31.372020000000003</v>
      </c>
      <c r="AJ58" s="17"/>
      <c r="AK58" s="18">
        <f t="shared" si="28"/>
        <v>3890.1304799999998</v>
      </c>
      <c r="AL58" s="17">
        <f t="shared" si="29"/>
        <v>14242.897080000001</v>
      </c>
    </row>
    <row r="59" spans="1:38" ht="13.5" thickBot="1">
      <c r="A59" s="1" t="s">
        <v>281</v>
      </c>
      <c r="B59" s="1" t="s">
        <v>95</v>
      </c>
      <c r="C59" s="1" t="s">
        <v>282</v>
      </c>
      <c r="D59" s="1" t="s">
        <v>283</v>
      </c>
      <c r="E59" s="1" t="s">
        <v>98</v>
      </c>
      <c r="F59" s="2">
        <v>15</v>
      </c>
      <c r="G59" s="1" t="s">
        <v>15</v>
      </c>
      <c r="H59" s="1" t="s">
        <v>16</v>
      </c>
      <c r="I59" s="2">
        <v>1</v>
      </c>
      <c r="J59" s="2">
        <v>100</v>
      </c>
      <c r="K59" s="2">
        <v>1</v>
      </c>
      <c r="L59" s="1" t="s">
        <v>23</v>
      </c>
      <c r="M59" s="1" t="s">
        <v>255</v>
      </c>
      <c r="N59" s="1">
        <v>12</v>
      </c>
      <c r="O59" s="1" t="s">
        <v>19</v>
      </c>
      <c r="P59" s="1" t="s">
        <v>80</v>
      </c>
      <c r="Q59" s="3"/>
      <c r="R59" s="3"/>
      <c r="S59" s="2">
        <v>1</v>
      </c>
      <c r="T59" s="2">
        <v>82325.64</v>
      </c>
      <c r="U59" s="2">
        <f t="shared" si="17"/>
        <v>82325.64</v>
      </c>
      <c r="V59" s="16">
        <f t="shared" si="18"/>
        <v>46372.2551962055</v>
      </c>
      <c r="W59" s="2">
        <f t="shared" si="19"/>
        <v>128697.8951962055</v>
      </c>
      <c r="X59" s="17">
        <f t="shared" si="30"/>
        <v>223.2</v>
      </c>
      <c r="Y59" s="17">
        <f t="shared" si="31"/>
        <v>85.8</v>
      </c>
      <c r="Z59" s="17">
        <f t="shared" si="32"/>
        <v>16661.039999999997</v>
      </c>
      <c r="AA59" s="17">
        <f t="shared" si="12"/>
        <v>1296.6719330855017</v>
      </c>
      <c r="AB59" s="17"/>
      <c r="AC59" s="17">
        <f t="shared" si="23"/>
        <v>1613.5825439999999</v>
      </c>
      <c r="AD59" s="17"/>
      <c r="AE59" s="17">
        <f t="shared" si="24"/>
        <v>1193.7217800000001</v>
      </c>
      <c r="AF59" s="17">
        <f t="shared" si="25"/>
        <v>811.56615912000007</v>
      </c>
      <c r="AG59" s="17"/>
      <c r="AH59" s="18">
        <f t="shared" si="26"/>
        <v>653.40000000000009</v>
      </c>
      <c r="AI59" s="17">
        <f t="shared" si="27"/>
        <v>41.162820000000004</v>
      </c>
      <c r="AJ59" s="17"/>
      <c r="AK59" s="18">
        <f t="shared" si="28"/>
        <v>5104.1896799999995</v>
      </c>
      <c r="AL59" s="17">
        <f t="shared" si="29"/>
        <v>18687.920280000002</v>
      </c>
    </row>
    <row r="60" spans="1:38" ht="13.5" thickBot="1">
      <c r="A60" s="1" t="s">
        <v>497</v>
      </c>
      <c r="B60" s="1" t="s">
        <v>408</v>
      </c>
      <c r="C60" s="1" t="s">
        <v>498</v>
      </c>
      <c r="D60" s="1" t="s">
        <v>499</v>
      </c>
      <c r="E60" s="1" t="s">
        <v>364</v>
      </c>
      <c r="F60" s="2">
        <v>5</v>
      </c>
      <c r="G60" s="1" t="s">
        <v>352</v>
      </c>
      <c r="H60" s="1" t="s">
        <v>16</v>
      </c>
      <c r="I60" s="2">
        <v>1</v>
      </c>
      <c r="J60" s="2">
        <v>100</v>
      </c>
      <c r="K60" s="2">
        <v>1</v>
      </c>
      <c r="L60" s="1" t="s">
        <v>23</v>
      </c>
      <c r="M60" s="1" t="s">
        <v>255</v>
      </c>
      <c r="N60" s="1">
        <v>12</v>
      </c>
      <c r="O60" s="1" t="s">
        <v>365</v>
      </c>
      <c r="P60" s="1" t="s">
        <v>80</v>
      </c>
      <c r="Q60" s="3"/>
      <c r="R60" s="3"/>
      <c r="S60" s="2">
        <v>1</v>
      </c>
      <c r="T60" s="2">
        <v>94163.15</v>
      </c>
      <c r="U60" s="2">
        <f t="shared" si="17"/>
        <v>94163.15</v>
      </c>
      <c r="V60" s="16">
        <f t="shared" si="18"/>
        <v>50319.567605785502</v>
      </c>
      <c r="W60" s="2">
        <f t="shared" si="19"/>
        <v>144482.7176057855</v>
      </c>
      <c r="X60" s="17">
        <f t="shared" si="30"/>
        <v>223.2</v>
      </c>
      <c r="Y60" s="17">
        <f t="shared" si="31"/>
        <v>85.8</v>
      </c>
      <c r="Z60" s="17">
        <f t="shared" si="32"/>
        <v>16661.039999999997</v>
      </c>
      <c r="AA60" s="17">
        <f t="shared" si="12"/>
        <v>1296.6719330855017</v>
      </c>
      <c r="AB60" s="17"/>
      <c r="AC60" s="17">
        <f t="shared" si="23"/>
        <v>1845.5977399999999</v>
      </c>
      <c r="AD60" s="17"/>
      <c r="AE60" s="17">
        <f t="shared" si="24"/>
        <v>1365.365675</v>
      </c>
      <c r="AF60" s="17">
        <f t="shared" si="25"/>
        <v>928.26033269999994</v>
      </c>
      <c r="AG60" s="17"/>
      <c r="AH60" s="18">
        <f t="shared" si="26"/>
        <v>653.40000000000009</v>
      </c>
      <c r="AI60" s="17">
        <f t="shared" si="27"/>
        <v>47.081575000000001</v>
      </c>
      <c r="AJ60" s="17"/>
      <c r="AK60" s="18">
        <f t="shared" si="28"/>
        <v>5838.1152999999995</v>
      </c>
      <c r="AL60" s="17">
        <f t="shared" si="29"/>
        <v>21375.035049999999</v>
      </c>
    </row>
    <row r="61" spans="1:38" ht="13.5" thickBot="1">
      <c r="A61" s="1" t="s">
        <v>518</v>
      </c>
      <c r="B61" s="1" t="s">
        <v>519</v>
      </c>
      <c r="C61" s="1" t="s">
        <v>520</v>
      </c>
      <c r="D61" s="1" t="s">
        <v>521</v>
      </c>
      <c r="E61" s="1" t="s">
        <v>98</v>
      </c>
      <c r="F61" s="2">
        <v>1</v>
      </c>
      <c r="G61" s="1" t="s">
        <v>504</v>
      </c>
      <c r="H61" s="1" t="s">
        <v>16</v>
      </c>
      <c r="I61" s="2">
        <v>0</v>
      </c>
      <c r="J61" s="2">
        <v>100</v>
      </c>
      <c r="K61" s="2">
        <v>0</v>
      </c>
      <c r="L61" s="1" t="s">
        <v>23</v>
      </c>
      <c r="M61" s="1" t="s">
        <v>255</v>
      </c>
      <c r="N61" s="1">
        <v>12</v>
      </c>
      <c r="O61" s="1" t="s">
        <v>505</v>
      </c>
      <c r="P61" s="1" t="s">
        <v>80</v>
      </c>
      <c r="Q61" s="3"/>
      <c r="R61" s="3"/>
      <c r="S61" s="2">
        <v>0</v>
      </c>
      <c r="T61" s="2"/>
      <c r="U61" s="2">
        <f t="shared" si="17"/>
        <v>0</v>
      </c>
      <c r="V61" s="16">
        <f t="shared" si="18"/>
        <v>0</v>
      </c>
      <c r="W61" s="2">
        <f t="shared" si="19"/>
        <v>0</v>
      </c>
      <c r="X61" s="17"/>
      <c r="Y61" s="17"/>
      <c r="Z61" s="17"/>
      <c r="AA61" s="17">
        <f t="shared" si="12"/>
        <v>0</v>
      </c>
      <c r="AB61" s="17"/>
      <c r="AC61" s="17">
        <f t="shared" si="23"/>
        <v>0</v>
      </c>
      <c r="AD61" s="17"/>
      <c r="AE61" s="17">
        <f t="shared" si="24"/>
        <v>0</v>
      </c>
      <c r="AF61" s="17">
        <f t="shared" si="25"/>
        <v>0</v>
      </c>
      <c r="AG61" s="17"/>
      <c r="AH61" s="18">
        <f t="shared" si="26"/>
        <v>0</v>
      </c>
      <c r="AI61" s="17">
        <f t="shared" si="27"/>
        <v>0</v>
      </c>
      <c r="AJ61" s="17"/>
      <c r="AK61" s="18">
        <f t="shared" si="28"/>
        <v>0</v>
      </c>
      <c r="AL61" s="17">
        <f t="shared" si="29"/>
        <v>0</v>
      </c>
    </row>
    <row r="62" spans="1:38" ht="13.5" thickBot="1">
      <c r="A62" s="1" t="s">
        <v>77</v>
      </c>
      <c r="B62" s="1" t="s">
        <v>78</v>
      </c>
      <c r="C62" s="1" t="s">
        <v>632</v>
      </c>
      <c r="D62" s="1" t="s">
        <v>633</v>
      </c>
      <c r="E62" s="1" t="s">
        <v>84</v>
      </c>
      <c r="F62" s="2">
        <v>2</v>
      </c>
      <c r="G62" s="1" t="s">
        <v>15</v>
      </c>
      <c r="H62" s="1" t="s">
        <v>16</v>
      </c>
      <c r="I62" s="2">
        <v>1</v>
      </c>
      <c r="J62" s="2">
        <v>100</v>
      </c>
      <c r="K62" s="2">
        <v>1</v>
      </c>
      <c r="L62" s="1" t="s">
        <v>23</v>
      </c>
      <c r="M62" s="1" t="s">
        <v>79</v>
      </c>
      <c r="N62" s="1">
        <v>12</v>
      </c>
      <c r="O62" s="1" t="s">
        <v>19</v>
      </c>
      <c r="P62" s="1" t="s">
        <v>80</v>
      </c>
      <c r="Q62" s="3"/>
      <c r="R62" s="3"/>
      <c r="S62" s="2">
        <v>1</v>
      </c>
      <c r="T62" s="2">
        <v>45515.76</v>
      </c>
      <c r="U62" s="2">
        <f t="shared" si="17"/>
        <v>45515.76</v>
      </c>
      <c r="V62" s="16">
        <f t="shared" si="18"/>
        <v>33894.912255165502</v>
      </c>
      <c r="W62" s="2">
        <f t="shared" si="19"/>
        <v>79410.672255165497</v>
      </c>
      <c r="X62" s="17">
        <f>+$X$8*S62</f>
        <v>223.2</v>
      </c>
      <c r="Y62" s="17">
        <f>+$Y$8*S62</f>
        <v>85.8</v>
      </c>
      <c r="Z62" s="17">
        <f>+$Z$8*S62</f>
        <v>16661.039999999997</v>
      </c>
      <c r="AA62" s="17">
        <f t="shared" si="12"/>
        <v>1296.6719330855017</v>
      </c>
      <c r="AB62" s="17"/>
      <c r="AC62" s="17">
        <f t="shared" si="23"/>
        <v>892.10889599999996</v>
      </c>
      <c r="AD62" s="17"/>
      <c r="AE62" s="17">
        <f t="shared" si="24"/>
        <v>659.97852000000012</v>
      </c>
      <c r="AF62" s="17">
        <f t="shared" si="25"/>
        <v>448.69436208000002</v>
      </c>
      <c r="AG62" s="17"/>
      <c r="AH62" s="18">
        <f t="shared" si="26"/>
        <v>450.60602400000005</v>
      </c>
      <c r="AI62" s="17">
        <f t="shared" si="27"/>
        <v>22.75788</v>
      </c>
      <c r="AJ62" s="17"/>
      <c r="AK62" s="18">
        <f t="shared" si="28"/>
        <v>2821.97712</v>
      </c>
      <c r="AL62" s="17">
        <f t="shared" si="29"/>
        <v>10332.077520000001</v>
      </c>
    </row>
    <row r="63" spans="1:38" ht="13.5" thickBot="1">
      <c r="A63" s="1" t="s">
        <v>103</v>
      </c>
      <c r="B63" s="1" t="s">
        <v>78</v>
      </c>
      <c r="C63" s="1" t="s">
        <v>104</v>
      </c>
      <c r="D63" s="1" t="s">
        <v>105</v>
      </c>
      <c r="E63" s="1" t="s">
        <v>84</v>
      </c>
      <c r="F63" s="2">
        <v>8</v>
      </c>
      <c r="G63" s="1" t="s">
        <v>15</v>
      </c>
      <c r="H63" s="1" t="s">
        <v>16</v>
      </c>
      <c r="I63" s="2">
        <v>1</v>
      </c>
      <c r="J63" s="2">
        <v>100</v>
      </c>
      <c r="K63" s="2">
        <v>1</v>
      </c>
      <c r="L63" s="1" t="s">
        <v>23</v>
      </c>
      <c r="M63" s="1" t="s">
        <v>79</v>
      </c>
      <c r="N63" s="1">
        <v>12</v>
      </c>
      <c r="O63" s="1" t="s">
        <v>19</v>
      </c>
      <c r="P63" s="1" t="s">
        <v>80</v>
      </c>
      <c r="Q63" s="3"/>
      <c r="R63" s="3"/>
      <c r="S63" s="2">
        <v>1</v>
      </c>
      <c r="T63" s="2">
        <v>52784.4</v>
      </c>
      <c r="U63" s="2">
        <f t="shared" si="17"/>
        <v>52784.4</v>
      </c>
      <c r="V63" s="16">
        <f t="shared" si="18"/>
        <v>36390.657948285501</v>
      </c>
      <c r="W63" s="2">
        <f t="shared" si="19"/>
        <v>89175.05794828551</v>
      </c>
      <c r="X63" s="17">
        <f>+$X$8*S63</f>
        <v>223.2</v>
      </c>
      <c r="Y63" s="17">
        <f>+$Y$8*S63</f>
        <v>85.8</v>
      </c>
      <c r="Z63" s="17">
        <f>+$Z$8*S63</f>
        <v>16661.039999999997</v>
      </c>
      <c r="AA63" s="17">
        <f t="shared" si="12"/>
        <v>1296.6719330855017</v>
      </c>
      <c r="AB63" s="17"/>
      <c r="AC63" s="17">
        <f t="shared" si="23"/>
        <v>1034.5742399999999</v>
      </c>
      <c r="AD63" s="17"/>
      <c r="AE63" s="17">
        <f t="shared" si="24"/>
        <v>765.37380000000007</v>
      </c>
      <c r="AF63" s="17">
        <f t="shared" si="25"/>
        <v>520.34861520000004</v>
      </c>
      <c r="AG63" s="17"/>
      <c r="AH63" s="18">
        <f t="shared" si="26"/>
        <v>522.56556</v>
      </c>
      <c r="AI63" s="17">
        <f t="shared" si="27"/>
        <v>26.392200000000003</v>
      </c>
      <c r="AJ63" s="17"/>
      <c r="AK63" s="18">
        <f t="shared" si="28"/>
        <v>3272.6327999999999</v>
      </c>
      <c r="AL63" s="17">
        <f t="shared" si="29"/>
        <v>11982.058800000001</v>
      </c>
    </row>
    <row r="64" spans="1:38" ht="13.5" thickBot="1">
      <c r="A64" s="1" t="s">
        <v>234</v>
      </c>
      <c r="B64" s="1" t="s">
        <v>78</v>
      </c>
      <c r="C64" s="1" t="s">
        <v>669</v>
      </c>
      <c r="D64" s="1" t="s">
        <v>670</v>
      </c>
      <c r="E64" s="1" t="s">
        <v>84</v>
      </c>
      <c r="F64" s="2">
        <v>4</v>
      </c>
      <c r="G64" s="1" t="s">
        <v>15</v>
      </c>
      <c r="H64" s="1" t="s">
        <v>16</v>
      </c>
      <c r="I64" s="2">
        <v>1</v>
      </c>
      <c r="J64" s="2">
        <v>100</v>
      </c>
      <c r="K64" s="2">
        <v>1</v>
      </c>
      <c r="L64" s="1" t="s">
        <v>23</v>
      </c>
      <c r="M64" s="1" t="s">
        <v>79</v>
      </c>
      <c r="N64" s="1">
        <v>12</v>
      </c>
      <c r="O64" s="1" t="s">
        <v>19</v>
      </c>
      <c r="P64" s="1" t="s">
        <v>80</v>
      </c>
      <c r="Q64" s="3"/>
      <c r="R64" s="3"/>
      <c r="S64" s="2">
        <v>0.75</v>
      </c>
      <c r="T64" s="2">
        <v>47820</v>
      </c>
      <c r="U64" s="2">
        <f t="shared" si="17"/>
        <v>35865</v>
      </c>
      <c r="V64" s="16">
        <f t="shared" si="18"/>
        <v>26014.568619814127</v>
      </c>
      <c r="W64" s="2">
        <f t="shared" si="19"/>
        <v>61879.568619814127</v>
      </c>
      <c r="X64" s="17">
        <f>+$X$8*S64</f>
        <v>167.39999999999998</v>
      </c>
      <c r="Y64" s="17">
        <f>+$Y$8*S64</f>
        <v>64.349999999999994</v>
      </c>
      <c r="Z64" s="17">
        <f>+$Z$8*S64</f>
        <v>12495.779999999999</v>
      </c>
      <c r="AA64" s="17">
        <f t="shared" si="12"/>
        <v>972.50394981412626</v>
      </c>
      <c r="AB64" s="17"/>
      <c r="AC64" s="17">
        <f t="shared" si="23"/>
        <v>702.95399999999995</v>
      </c>
      <c r="AD64" s="17"/>
      <c r="AE64" s="17">
        <f t="shared" si="24"/>
        <v>520.04250000000002</v>
      </c>
      <c r="AF64" s="17">
        <f t="shared" si="25"/>
        <v>353.55717000000004</v>
      </c>
      <c r="AG64" s="17"/>
      <c r="AH64" s="18">
        <f t="shared" si="26"/>
        <v>355.06350000000003</v>
      </c>
      <c r="AI64" s="17">
        <f t="shared" si="27"/>
        <v>17.932500000000001</v>
      </c>
      <c r="AJ64" s="17"/>
      <c r="AK64" s="18">
        <f t="shared" si="28"/>
        <v>2223.63</v>
      </c>
      <c r="AL64" s="17">
        <f t="shared" si="29"/>
        <v>8141.3550000000005</v>
      </c>
    </row>
    <row r="65" spans="1:38" ht="13.5" thickBot="1">
      <c r="A65" s="1" t="s">
        <v>234</v>
      </c>
      <c r="B65" s="1" t="s">
        <v>78</v>
      </c>
      <c r="C65" s="1" t="s">
        <v>669</v>
      </c>
      <c r="D65" s="1" t="s">
        <v>670</v>
      </c>
      <c r="E65" s="1" t="s">
        <v>84</v>
      </c>
      <c r="F65" s="2">
        <v>4</v>
      </c>
      <c r="G65" s="1" t="s">
        <v>15</v>
      </c>
      <c r="H65" s="1" t="s">
        <v>16</v>
      </c>
      <c r="I65" s="2">
        <v>1</v>
      </c>
      <c r="J65" s="2">
        <v>100</v>
      </c>
      <c r="K65" s="2">
        <v>1</v>
      </c>
      <c r="L65" s="1" t="s">
        <v>235</v>
      </c>
      <c r="M65" s="1" t="s">
        <v>79</v>
      </c>
      <c r="N65" s="1">
        <v>12</v>
      </c>
      <c r="O65" s="1" t="s">
        <v>19</v>
      </c>
      <c r="P65" s="1" t="s">
        <v>80</v>
      </c>
      <c r="Q65" s="3"/>
      <c r="R65" s="3"/>
      <c r="S65" s="2">
        <v>0.25</v>
      </c>
      <c r="T65" s="2">
        <v>47820</v>
      </c>
      <c r="U65" s="2">
        <f t="shared" si="17"/>
        <v>11955</v>
      </c>
      <c r="V65" s="16">
        <f t="shared" si="18"/>
        <v>8671.5228732713749</v>
      </c>
      <c r="W65" s="2">
        <f t="shared" si="19"/>
        <v>20626.522873271373</v>
      </c>
      <c r="X65" s="17">
        <f>+$X$8*S65</f>
        <v>55.8</v>
      </c>
      <c r="Y65" s="17">
        <f>+$Y$8*S65</f>
        <v>21.45</v>
      </c>
      <c r="Z65" s="17">
        <f>+$Z$8*S65</f>
        <v>4165.2599999999993</v>
      </c>
      <c r="AA65" s="17">
        <f t="shared" si="12"/>
        <v>324.16798327137542</v>
      </c>
      <c r="AB65" s="17"/>
      <c r="AC65" s="17">
        <f t="shared" si="23"/>
        <v>234.31799999999998</v>
      </c>
      <c r="AD65" s="17"/>
      <c r="AE65" s="17">
        <f t="shared" si="24"/>
        <v>173.3475</v>
      </c>
      <c r="AF65" s="17">
        <f t="shared" si="25"/>
        <v>117.85239</v>
      </c>
      <c r="AG65" s="17"/>
      <c r="AH65" s="18">
        <f t="shared" si="26"/>
        <v>118.35450000000002</v>
      </c>
      <c r="AI65" s="17">
        <f t="shared" si="27"/>
        <v>5.9775</v>
      </c>
      <c r="AJ65" s="17"/>
      <c r="AK65" s="18">
        <f t="shared" si="28"/>
        <v>741.21</v>
      </c>
      <c r="AL65" s="17">
        <f t="shared" si="29"/>
        <v>2713.7850000000003</v>
      </c>
    </row>
    <row r="66" spans="1:38" ht="13.5" thickBot="1">
      <c r="A66" s="1" t="s">
        <v>360</v>
      </c>
      <c r="B66" s="1" t="s">
        <v>361</v>
      </c>
      <c r="C66" s="1" t="s">
        <v>362</v>
      </c>
      <c r="D66" s="1" t="s">
        <v>363</v>
      </c>
      <c r="E66" s="1" t="s">
        <v>364</v>
      </c>
      <c r="F66" s="2">
        <v>12</v>
      </c>
      <c r="G66" s="1" t="s">
        <v>352</v>
      </c>
      <c r="H66" s="1" t="s">
        <v>16</v>
      </c>
      <c r="I66" s="2">
        <v>1</v>
      </c>
      <c r="J66" s="2">
        <v>100</v>
      </c>
      <c r="K66" s="2">
        <v>1</v>
      </c>
      <c r="L66" s="1" t="s">
        <v>23</v>
      </c>
      <c r="M66" s="1" t="s">
        <v>79</v>
      </c>
      <c r="N66" s="1">
        <v>12</v>
      </c>
      <c r="O66" s="1" t="s">
        <v>365</v>
      </c>
      <c r="P66" s="1" t="s">
        <v>80</v>
      </c>
      <c r="Q66" s="3"/>
      <c r="R66" s="3"/>
      <c r="S66" s="2">
        <v>1</v>
      </c>
      <c r="T66" s="2">
        <v>111930.39</v>
      </c>
      <c r="U66" s="2">
        <f t="shared" si="17"/>
        <v>111930.39</v>
      </c>
      <c r="V66" s="16">
        <f t="shared" si="18"/>
        <v>56244.195921705497</v>
      </c>
      <c r="W66" s="2">
        <f t="shared" si="19"/>
        <v>168174.5859217055</v>
      </c>
      <c r="X66" s="17">
        <f>+$X$8*S66</f>
        <v>223.2</v>
      </c>
      <c r="Y66" s="17">
        <f>+$Y$8*S66</f>
        <v>85.8</v>
      </c>
      <c r="Z66" s="17">
        <f>+$Z$8*S66</f>
        <v>16661.039999999997</v>
      </c>
      <c r="AA66" s="17">
        <f t="shared" si="12"/>
        <v>1296.6719330855017</v>
      </c>
      <c r="AB66" s="17"/>
      <c r="AC66" s="17">
        <f t="shared" si="23"/>
        <v>2193.8356439999998</v>
      </c>
      <c r="AD66" s="17"/>
      <c r="AE66" s="17">
        <f t="shared" si="24"/>
        <v>1622.9906550000001</v>
      </c>
      <c r="AF66" s="17">
        <f t="shared" si="25"/>
        <v>1103.40978462</v>
      </c>
      <c r="AG66" s="17"/>
      <c r="AH66" s="18">
        <f t="shared" si="26"/>
        <v>653.40000000000009</v>
      </c>
      <c r="AI66" s="17">
        <f t="shared" si="27"/>
        <v>55.965195000000001</v>
      </c>
      <c r="AJ66" s="17"/>
      <c r="AK66" s="18">
        <f t="shared" si="28"/>
        <v>6939.6841800000002</v>
      </c>
      <c r="AL66" s="17">
        <f t="shared" si="29"/>
        <v>25408.198530000001</v>
      </c>
    </row>
    <row r="67" spans="1:38" ht="13.5" thickBot="1">
      <c r="A67" s="1" t="s">
        <v>502</v>
      </c>
      <c r="B67" s="1" t="s">
        <v>503</v>
      </c>
      <c r="C67" s="3"/>
      <c r="D67" s="3"/>
      <c r="E67" s="3"/>
      <c r="F67" s="3"/>
      <c r="G67" s="1" t="s">
        <v>504</v>
      </c>
      <c r="H67" s="1" t="s">
        <v>16</v>
      </c>
      <c r="I67" s="2">
        <v>0</v>
      </c>
      <c r="J67" s="3"/>
      <c r="K67" s="3"/>
      <c r="L67" s="1" t="s">
        <v>23</v>
      </c>
      <c r="M67" s="1" t="s">
        <v>79</v>
      </c>
      <c r="N67" s="1">
        <v>12</v>
      </c>
      <c r="O67" s="1" t="s">
        <v>505</v>
      </c>
      <c r="P67" s="1" t="s">
        <v>80</v>
      </c>
      <c r="Q67" s="1" t="s">
        <v>506</v>
      </c>
      <c r="R67" s="3"/>
      <c r="S67" s="2">
        <v>0</v>
      </c>
      <c r="T67" s="2"/>
      <c r="U67" s="2">
        <f t="shared" si="17"/>
        <v>0</v>
      </c>
      <c r="V67" s="16">
        <f t="shared" si="18"/>
        <v>0</v>
      </c>
      <c r="W67" s="2">
        <f t="shared" si="19"/>
        <v>0</v>
      </c>
      <c r="X67" s="17"/>
      <c r="Y67" s="17"/>
      <c r="Z67" s="17"/>
      <c r="AA67" s="17">
        <f t="shared" si="12"/>
        <v>0</v>
      </c>
      <c r="AB67" s="17"/>
      <c r="AC67" s="17">
        <f t="shared" si="23"/>
        <v>0</v>
      </c>
      <c r="AD67" s="17"/>
      <c r="AE67" s="17">
        <f t="shared" si="24"/>
        <v>0</v>
      </c>
      <c r="AF67" s="17">
        <f t="shared" si="25"/>
        <v>0</v>
      </c>
      <c r="AG67" s="17"/>
      <c r="AH67" s="18">
        <f t="shared" si="26"/>
        <v>0</v>
      </c>
      <c r="AI67" s="17">
        <f t="shared" si="27"/>
        <v>0</v>
      </c>
      <c r="AJ67" s="17"/>
      <c r="AK67" s="18">
        <f t="shared" si="28"/>
        <v>0</v>
      </c>
      <c r="AL67" s="17">
        <f t="shared" si="29"/>
        <v>0</v>
      </c>
    </row>
    <row r="68" spans="1:38" ht="13.5" thickBot="1">
      <c r="A68" s="1" t="s">
        <v>522</v>
      </c>
      <c r="B68" s="1" t="s">
        <v>523</v>
      </c>
      <c r="C68" s="1" t="s">
        <v>524</v>
      </c>
      <c r="D68" s="1" t="s">
        <v>525</v>
      </c>
      <c r="E68" s="1" t="s">
        <v>84</v>
      </c>
      <c r="F68" s="2">
        <v>1</v>
      </c>
      <c r="G68" s="1" t="s">
        <v>504</v>
      </c>
      <c r="H68" s="1" t="s">
        <v>16</v>
      </c>
      <c r="I68" s="2">
        <v>0</v>
      </c>
      <c r="J68" s="2">
        <v>100</v>
      </c>
      <c r="K68" s="2">
        <v>0</v>
      </c>
      <c r="L68" s="1" t="s">
        <v>23</v>
      </c>
      <c r="M68" s="1" t="s">
        <v>79</v>
      </c>
      <c r="N68" s="1">
        <v>12</v>
      </c>
      <c r="O68" s="1" t="s">
        <v>505</v>
      </c>
      <c r="P68" s="1" t="s">
        <v>80</v>
      </c>
      <c r="Q68" s="3"/>
      <c r="R68" s="3"/>
      <c r="S68" s="2">
        <v>0</v>
      </c>
      <c r="T68" s="2"/>
      <c r="U68" s="2">
        <f t="shared" si="17"/>
        <v>0</v>
      </c>
      <c r="V68" s="16">
        <f t="shared" si="18"/>
        <v>0</v>
      </c>
      <c r="W68" s="2">
        <f t="shared" si="19"/>
        <v>0</v>
      </c>
      <c r="X68" s="17"/>
      <c r="Y68" s="17"/>
      <c r="Z68" s="17"/>
      <c r="AA68" s="17">
        <f t="shared" si="12"/>
        <v>0</v>
      </c>
      <c r="AB68" s="17"/>
      <c r="AC68" s="17">
        <f t="shared" si="23"/>
        <v>0</v>
      </c>
      <c r="AD68" s="17"/>
      <c r="AE68" s="17">
        <f t="shared" si="24"/>
        <v>0</v>
      </c>
      <c r="AF68" s="17">
        <f t="shared" si="25"/>
        <v>0</v>
      </c>
      <c r="AG68" s="17"/>
      <c r="AH68" s="18">
        <f t="shared" si="26"/>
        <v>0</v>
      </c>
      <c r="AI68" s="17">
        <f t="shared" si="27"/>
        <v>0</v>
      </c>
      <c r="AJ68" s="17"/>
      <c r="AK68" s="18">
        <f t="shared" si="28"/>
        <v>0</v>
      </c>
      <c r="AL68" s="17">
        <f t="shared" si="29"/>
        <v>0</v>
      </c>
    </row>
    <row r="69" spans="1:38" ht="13.5" thickBot="1">
      <c r="A69" s="1" t="s">
        <v>540</v>
      </c>
      <c r="B69" s="1" t="s">
        <v>541</v>
      </c>
      <c r="C69" s="3"/>
      <c r="D69" s="3"/>
      <c r="E69" s="3"/>
      <c r="F69" s="3"/>
      <c r="G69" s="1" t="s">
        <v>352</v>
      </c>
      <c r="H69" s="1" t="s">
        <v>16</v>
      </c>
      <c r="I69" s="2">
        <v>0</v>
      </c>
      <c r="J69" s="3"/>
      <c r="K69" s="3"/>
      <c r="L69" s="1" t="s">
        <v>23</v>
      </c>
      <c r="M69" s="1" t="s">
        <v>79</v>
      </c>
      <c r="N69" s="1">
        <v>12</v>
      </c>
      <c r="O69" s="1" t="s">
        <v>365</v>
      </c>
      <c r="P69" s="1" t="s">
        <v>80</v>
      </c>
      <c r="Q69" s="3"/>
      <c r="R69" s="3"/>
      <c r="S69" s="2">
        <v>0</v>
      </c>
      <c r="T69" s="2"/>
      <c r="U69" s="2">
        <f t="shared" si="17"/>
        <v>0</v>
      </c>
      <c r="V69" s="16">
        <f t="shared" si="18"/>
        <v>0</v>
      </c>
      <c r="W69" s="2">
        <f t="shared" si="19"/>
        <v>0</v>
      </c>
      <c r="X69" s="17"/>
      <c r="Y69" s="17"/>
      <c r="Z69" s="17"/>
      <c r="AA69" s="17">
        <f t="shared" si="12"/>
        <v>0</v>
      </c>
      <c r="AB69" s="17"/>
      <c r="AC69" s="17">
        <f t="shared" si="23"/>
        <v>0</v>
      </c>
      <c r="AD69" s="17"/>
      <c r="AE69" s="17">
        <f t="shared" si="24"/>
        <v>0</v>
      </c>
      <c r="AF69" s="17">
        <f t="shared" si="25"/>
        <v>0</v>
      </c>
      <c r="AG69" s="17"/>
      <c r="AH69" s="18">
        <f t="shared" si="26"/>
        <v>0</v>
      </c>
      <c r="AI69" s="17">
        <f t="shared" si="27"/>
        <v>0</v>
      </c>
      <c r="AJ69" s="17"/>
      <c r="AK69" s="18">
        <f t="shared" si="28"/>
        <v>0</v>
      </c>
      <c r="AL69" s="17">
        <f t="shared" si="29"/>
        <v>0</v>
      </c>
    </row>
    <row r="70" spans="1:38" ht="13.5" thickBot="1">
      <c r="A70" s="1" t="s">
        <v>81</v>
      </c>
      <c r="B70" s="1" t="s">
        <v>78</v>
      </c>
      <c r="C70" s="1" t="s">
        <v>82</v>
      </c>
      <c r="D70" s="1" t="s">
        <v>83</v>
      </c>
      <c r="E70" s="1" t="s">
        <v>84</v>
      </c>
      <c r="F70" s="2">
        <v>7</v>
      </c>
      <c r="G70" s="1" t="s">
        <v>15</v>
      </c>
      <c r="H70" s="1" t="s">
        <v>16</v>
      </c>
      <c r="I70" s="2">
        <v>1</v>
      </c>
      <c r="J70" s="2">
        <v>100</v>
      </c>
      <c r="K70" s="2">
        <v>1</v>
      </c>
      <c r="L70" s="1" t="s">
        <v>23</v>
      </c>
      <c r="M70" s="1" t="s">
        <v>85</v>
      </c>
      <c r="N70" s="1">
        <v>12</v>
      </c>
      <c r="O70" s="1" t="s">
        <v>19</v>
      </c>
      <c r="P70" s="1" t="s">
        <v>80</v>
      </c>
      <c r="Q70" s="3"/>
      <c r="R70" s="3"/>
      <c r="S70" s="2">
        <v>1</v>
      </c>
      <c r="T70" s="2">
        <v>51496.92</v>
      </c>
      <c r="U70" s="2">
        <f t="shared" si="17"/>
        <v>51496.92</v>
      </c>
      <c r="V70" s="16">
        <f t="shared" si="18"/>
        <v>35948.591390445494</v>
      </c>
      <c r="W70" s="2">
        <f t="shared" si="19"/>
        <v>87445.511390445492</v>
      </c>
      <c r="X70" s="17">
        <f t="shared" ref="X70:X79" si="33">+$X$8*S70</f>
        <v>223.2</v>
      </c>
      <c r="Y70" s="17">
        <f t="shared" ref="Y70:Y79" si="34">+$Y$8*S70</f>
        <v>85.8</v>
      </c>
      <c r="Z70" s="17">
        <f t="shared" ref="Z70:Z79" si="35">+$Z$8*S70</f>
        <v>16661.039999999997</v>
      </c>
      <c r="AA70" s="17">
        <f t="shared" si="12"/>
        <v>1296.6719330855017</v>
      </c>
      <c r="AB70" s="17"/>
      <c r="AC70" s="17">
        <f t="shared" si="23"/>
        <v>1009.3396319999999</v>
      </c>
      <c r="AD70" s="17"/>
      <c r="AE70" s="17">
        <f t="shared" si="24"/>
        <v>746.70533999999998</v>
      </c>
      <c r="AF70" s="17">
        <f t="shared" si="25"/>
        <v>507.65663735999999</v>
      </c>
      <c r="AG70" s="17"/>
      <c r="AH70" s="18">
        <f t="shared" si="26"/>
        <v>509.81950800000004</v>
      </c>
      <c r="AI70" s="17">
        <f t="shared" si="27"/>
        <v>25.748459999999998</v>
      </c>
      <c r="AJ70" s="17"/>
      <c r="AK70" s="18">
        <f t="shared" si="28"/>
        <v>3192.8090400000001</v>
      </c>
      <c r="AL70" s="17">
        <f t="shared" si="29"/>
        <v>11689.80084</v>
      </c>
    </row>
    <row r="71" spans="1:38" ht="13.5" thickBot="1">
      <c r="A71" s="1" t="s">
        <v>149</v>
      </c>
      <c r="B71" s="1" t="s">
        <v>78</v>
      </c>
      <c r="C71" s="1" t="s">
        <v>150</v>
      </c>
      <c r="D71" s="1" t="s">
        <v>151</v>
      </c>
      <c r="E71" s="1" t="s">
        <v>84</v>
      </c>
      <c r="F71" s="2">
        <v>7</v>
      </c>
      <c r="G71" s="1" t="s">
        <v>15</v>
      </c>
      <c r="H71" s="1" t="s">
        <v>16</v>
      </c>
      <c r="I71" s="2">
        <v>1</v>
      </c>
      <c r="J71" s="2">
        <v>100</v>
      </c>
      <c r="K71" s="2">
        <v>1</v>
      </c>
      <c r="L71" s="1" t="s">
        <v>23</v>
      </c>
      <c r="M71" s="1" t="s">
        <v>85</v>
      </c>
      <c r="N71" s="1">
        <v>12</v>
      </c>
      <c r="O71" s="1" t="s">
        <v>19</v>
      </c>
      <c r="P71" s="1" t="s">
        <v>80</v>
      </c>
      <c r="Q71" s="3"/>
      <c r="R71" s="3"/>
      <c r="S71" s="2">
        <v>1</v>
      </c>
      <c r="T71" s="2">
        <v>51496.92</v>
      </c>
      <c r="U71" s="2">
        <f t="shared" si="17"/>
        <v>51496.92</v>
      </c>
      <c r="V71" s="16">
        <f t="shared" si="18"/>
        <v>35948.591390445494</v>
      </c>
      <c r="W71" s="2">
        <f t="shared" si="19"/>
        <v>87445.511390445492</v>
      </c>
      <c r="X71" s="17">
        <f t="shared" si="33"/>
        <v>223.2</v>
      </c>
      <c r="Y71" s="17">
        <f t="shared" si="34"/>
        <v>85.8</v>
      </c>
      <c r="Z71" s="17">
        <f t="shared" si="35"/>
        <v>16661.039999999997</v>
      </c>
      <c r="AA71" s="17">
        <f t="shared" si="12"/>
        <v>1296.6719330855017</v>
      </c>
      <c r="AB71" s="17"/>
      <c r="AC71" s="17">
        <f t="shared" si="23"/>
        <v>1009.3396319999999</v>
      </c>
      <c r="AD71" s="17"/>
      <c r="AE71" s="17">
        <f t="shared" si="24"/>
        <v>746.70533999999998</v>
      </c>
      <c r="AF71" s="17">
        <f t="shared" si="25"/>
        <v>507.65663735999999</v>
      </c>
      <c r="AG71" s="17"/>
      <c r="AH71" s="18">
        <f t="shared" si="26"/>
        <v>509.81950800000004</v>
      </c>
      <c r="AI71" s="17">
        <f t="shared" si="27"/>
        <v>25.748459999999998</v>
      </c>
      <c r="AJ71" s="17"/>
      <c r="AK71" s="18">
        <f t="shared" si="28"/>
        <v>3192.8090400000001</v>
      </c>
      <c r="AL71" s="17">
        <f t="shared" si="29"/>
        <v>11689.80084</v>
      </c>
    </row>
    <row r="72" spans="1:38" ht="13.5" thickBot="1">
      <c r="A72" s="1" t="s">
        <v>411</v>
      </c>
      <c r="B72" s="1" t="s">
        <v>412</v>
      </c>
      <c r="C72" s="1" t="s">
        <v>413</v>
      </c>
      <c r="D72" s="1" t="s">
        <v>414</v>
      </c>
      <c r="E72" s="1" t="s">
        <v>364</v>
      </c>
      <c r="F72" s="2">
        <v>12</v>
      </c>
      <c r="G72" s="1" t="s">
        <v>352</v>
      </c>
      <c r="H72" s="1" t="s">
        <v>16</v>
      </c>
      <c r="I72" s="2">
        <v>1</v>
      </c>
      <c r="J72" s="2">
        <v>100</v>
      </c>
      <c r="K72" s="2">
        <v>1</v>
      </c>
      <c r="L72" s="1" t="s">
        <v>23</v>
      </c>
      <c r="M72" s="1" t="s">
        <v>85</v>
      </c>
      <c r="N72" s="1">
        <v>12</v>
      </c>
      <c r="O72" s="1" t="s">
        <v>365</v>
      </c>
      <c r="P72" s="1" t="s">
        <v>80</v>
      </c>
      <c r="Q72" s="3"/>
      <c r="R72" s="3"/>
      <c r="S72" s="2">
        <v>1</v>
      </c>
      <c r="T72" s="2">
        <v>111930.39</v>
      </c>
      <c r="U72" s="2">
        <f t="shared" si="17"/>
        <v>111930.39</v>
      </c>
      <c r="V72" s="16">
        <f t="shared" si="18"/>
        <v>56244.195921705497</v>
      </c>
      <c r="W72" s="2">
        <f t="shared" si="19"/>
        <v>168174.5859217055</v>
      </c>
      <c r="X72" s="17">
        <f t="shared" si="33"/>
        <v>223.2</v>
      </c>
      <c r="Y72" s="17">
        <f t="shared" si="34"/>
        <v>85.8</v>
      </c>
      <c r="Z72" s="17">
        <f t="shared" si="35"/>
        <v>16661.039999999997</v>
      </c>
      <c r="AA72" s="17">
        <f t="shared" si="12"/>
        <v>1296.6719330855017</v>
      </c>
      <c r="AB72" s="17"/>
      <c r="AC72" s="17">
        <f t="shared" si="23"/>
        <v>2193.8356439999998</v>
      </c>
      <c r="AD72" s="17"/>
      <c r="AE72" s="17">
        <f t="shared" si="24"/>
        <v>1622.9906550000001</v>
      </c>
      <c r="AF72" s="17">
        <f t="shared" si="25"/>
        <v>1103.40978462</v>
      </c>
      <c r="AG72" s="17"/>
      <c r="AH72" s="18">
        <f t="shared" si="26"/>
        <v>653.40000000000009</v>
      </c>
      <c r="AI72" s="17">
        <f t="shared" si="27"/>
        <v>55.965195000000001</v>
      </c>
      <c r="AJ72" s="17"/>
      <c r="AK72" s="18">
        <f t="shared" si="28"/>
        <v>6939.6841800000002</v>
      </c>
      <c r="AL72" s="17">
        <f t="shared" si="29"/>
        <v>25408.198530000001</v>
      </c>
    </row>
    <row r="73" spans="1:38" ht="13.5" thickBot="1">
      <c r="A73" s="1" t="s">
        <v>216</v>
      </c>
      <c r="B73" s="1" t="s">
        <v>78</v>
      </c>
      <c r="C73" s="1" t="s">
        <v>217</v>
      </c>
      <c r="D73" s="1" t="s">
        <v>218</v>
      </c>
      <c r="E73" s="1" t="s">
        <v>84</v>
      </c>
      <c r="F73" s="2">
        <v>4</v>
      </c>
      <c r="G73" s="1" t="s">
        <v>15</v>
      </c>
      <c r="H73" s="1" t="s">
        <v>16</v>
      </c>
      <c r="I73" s="2">
        <v>1</v>
      </c>
      <c r="J73" s="2">
        <v>100</v>
      </c>
      <c r="K73" s="2">
        <v>1</v>
      </c>
      <c r="L73" s="1" t="s">
        <v>23</v>
      </c>
      <c r="M73" s="1" t="s">
        <v>219</v>
      </c>
      <c r="N73" s="1">
        <v>12</v>
      </c>
      <c r="O73" s="1" t="s">
        <v>19</v>
      </c>
      <c r="P73" s="1" t="s">
        <v>80</v>
      </c>
      <c r="Q73" s="3"/>
      <c r="R73" s="3"/>
      <c r="S73" s="2">
        <v>1</v>
      </c>
      <c r="T73" s="2">
        <v>47820</v>
      </c>
      <c r="U73" s="2">
        <f t="shared" si="17"/>
        <v>47820</v>
      </c>
      <c r="V73" s="16">
        <f t="shared" si="18"/>
        <v>34686.0914930855</v>
      </c>
      <c r="W73" s="2">
        <f t="shared" si="19"/>
        <v>82506.091493085492</v>
      </c>
      <c r="X73" s="17">
        <f t="shared" si="33"/>
        <v>223.2</v>
      </c>
      <c r="Y73" s="17">
        <f t="shared" si="34"/>
        <v>85.8</v>
      </c>
      <c r="Z73" s="17">
        <f t="shared" si="35"/>
        <v>16661.039999999997</v>
      </c>
      <c r="AA73" s="17">
        <f t="shared" si="12"/>
        <v>1296.6719330855017</v>
      </c>
      <c r="AB73" s="17"/>
      <c r="AC73" s="17">
        <f t="shared" si="23"/>
        <v>937.27199999999993</v>
      </c>
      <c r="AD73" s="17"/>
      <c r="AE73" s="17">
        <f t="shared" si="24"/>
        <v>693.39</v>
      </c>
      <c r="AF73" s="17">
        <f t="shared" si="25"/>
        <v>471.40956</v>
      </c>
      <c r="AG73" s="17"/>
      <c r="AH73" s="18">
        <f t="shared" si="26"/>
        <v>473.41800000000006</v>
      </c>
      <c r="AI73" s="17">
        <f t="shared" si="27"/>
        <v>23.91</v>
      </c>
      <c r="AJ73" s="17"/>
      <c r="AK73" s="18">
        <f t="shared" si="28"/>
        <v>2964.84</v>
      </c>
      <c r="AL73" s="17">
        <f t="shared" si="29"/>
        <v>10855.140000000001</v>
      </c>
    </row>
    <row r="74" spans="1:38" ht="13.5" thickBot="1">
      <c r="A74" s="1" t="s">
        <v>403</v>
      </c>
      <c r="B74" s="1" t="s">
        <v>404</v>
      </c>
      <c r="C74" s="1" t="s">
        <v>405</v>
      </c>
      <c r="D74" s="1" t="s">
        <v>406</v>
      </c>
      <c r="E74" s="1" t="s">
        <v>364</v>
      </c>
      <c r="F74" s="2">
        <v>5</v>
      </c>
      <c r="G74" s="1" t="s">
        <v>352</v>
      </c>
      <c r="H74" s="1" t="s">
        <v>16</v>
      </c>
      <c r="I74" s="2">
        <v>1</v>
      </c>
      <c r="J74" s="2">
        <v>100</v>
      </c>
      <c r="K74" s="2">
        <v>1</v>
      </c>
      <c r="L74" s="1" t="s">
        <v>23</v>
      </c>
      <c r="M74" s="1" t="s">
        <v>219</v>
      </c>
      <c r="N74" s="1">
        <v>12</v>
      </c>
      <c r="O74" s="1" t="s">
        <v>365</v>
      </c>
      <c r="P74" s="1" t="s">
        <v>80</v>
      </c>
      <c r="Q74" s="3"/>
      <c r="R74" s="3"/>
      <c r="S74" s="2">
        <v>1</v>
      </c>
      <c r="T74" s="2">
        <v>94163.15</v>
      </c>
      <c r="U74" s="2">
        <f t="shared" ref="U74:U105" si="36">+T74*S74</f>
        <v>94163.15</v>
      </c>
      <c r="V74" s="16">
        <f t="shared" ref="V74:V105" si="37">SUM(X74:AL74)</f>
        <v>50319.567605785502</v>
      </c>
      <c r="W74" s="2">
        <f t="shared" ref="W74:W105" si="38">+U74+V74</f>
        <v>144482.7176057855</v>
      </c>
      <c r="X74" s="17">
        <f t="shared" si="33"/>
        <v>223.2</v>
      </c>
      <c r="Y74" s="17">
        <f t="shared" si="34"/>
        <v>85.8</v>
      </c>
      <c r="Z74" s="17">
        <f t="shared" si="35"/>
        <v>16661.039999999997</v>
      </c>
      <c r="AA74" s="17">
        <f t="shared" si="12"/>
        <v>1296.6719330855017</v>
      </c>
      <c r="AB74" s="17"/>
      <c r="AC74" s="17">
        <f t="shared" ref="AC74:AC105" si="39">+U74*$AC$8</f>
        <v>1845.5977399999999</v>
      </c>
      <c r="AD74" s="17"/>
      <c r="AE74" s="17">
        <f t="shared" ref="AE74:AE105" si="40">+U74*$AE$8</f>
        <v>1365.365675</v>
      </c>
      <c r="AF74" s="17">
        <f t="shared" ref="AF74:AF105" si="41">+U74*$AF$8</f>
        <v>928.26033269999994</v>
      </c>
      <c r="AG74" s="17"/>
      <c r="AH74" s="18">
        <f t="shared" ref="AH74:AH105" si="42">SUM(IF(T74&gt;65999,((66000*$AH$8)*S74),(IF(T74&lt;66000,($AH$8*(U74))))))</f>
        <v>653.40000000000009</v>
      </c>
      <c r="AI74" s="17">
        <f t="shared" ref="AI74:AI105" si="43">+U74*$AI$8</f>
        <v>47.081575000000001</v>
      </c>
      <c r="AJ74" s="17"/>
      <c r="AK74" s="18">
        <f t="shared" ref="AK74:AK105" si="44">SUM(IF(T74&gt;132900,((132900*$AK$8)*S74),(IF(T74&lt;132900,($AK$8*(U74))))))</f>
        <v>5838.1152999999995</v>
      </c>
      <c r="AL74" s="17">
        <f t="shared" si="29"/>
        <v>21375.035049999999</v>
      </c>
    </row>
    <row r="75" spans="1:38" ht="13.5" thickBot="1">
      <c r="A75" s="1" t="s">
        <v>90</v>
      </c>
      <c r="B75" s="1" t="s">
        <v>78</v>
      </c>
      <c r="C75" s="1" t="s">
        <v>91</v>
      </c>
      <c r="D75" s="1" t="s">
        <v>92</v>
      </c>
      <c r="E75" s="1" t="s">
        <v>84</v>
      </c>
      <c r="F75" s="2">
        <v>4</v>
      </c>
      <c r="G75" s="1" t="s">
        <v>15</v>
      </c>
      <c r="H75" s="1" t="s">
        <v>16</v>
      </c>
      <c r="I75" s="2">
        <v>1</v>
      </c>
      <c r="J75" s="2">
        <v>100</v>
      </c>
      <c r="K75" s="2">
        <v>1</v>
      </c>
      <c r="L75" s="1" t="s">
        <v>23</v>
      </c>
      <c r="M75" s="1" t="s">
        <v>93</v>
      </c>
      <c r="N75" s="1">
        <v>12</v>
      </c>
      <c r="O75" s="1" t="s">
        <v>19</v>
      </c>
      <c r="P75" s="1" t="s">
        <v>80</v>
      </c>
      <c r="Q75" s="3"/>
      <c r="R75" s="3"/>
      <c r="S75" s="2">
        <v>1</v>
      </c>
      <c r="T75" s="2">
        <v>47820</v>
      </c>
      <c r="U75" s="2">
        <f t="shared" si="36"/>
        <v>47820</v>
      </c>
      <c r="V75" s="16">
        <f t="shared" si="37"/>
        <v>34686.0914930855</v>
      </c>
      <c r="W75" s="2">
        <f t="shared" si="38"/>
        <v>82506.091493085492</v>
      </c>
      <c r="X75" s="17">
        <f t="shared" si="33"/>
        <v>223.2</v>
      </c>
      <c r="Y75" s="17">
        <f t="shared" si="34"/>
        <v>85.8</v>
      </c>
      <c r="Z75" s="17">
        <f t="shared" si="35"/>
        <v>16661.039999999997</v>
      </c>
      <c r="AA75" s="17">
        <f t="shared" ref="AA75:AA138" si="45">+$AA$8*S75</f>
        <v>1296.6719330855017</v>
      </c>
      <c r="AB75" s="17"/>
      <c r="AC75" s="17">
        <f t="shared" si="39"/>
        <v>937.27199999999993</v>
      </c>
      <c r="AD75" s="17"/>
      <c r="AE75" s="17">
        <f t="shared" si="40"/>
        <v>693.39</v>
      </c>
      <c r="AF75" s="17">
        <f t="shared" si="41"/>
        <v>471.40956</v>
      </c>
      <c r="AG75" s="17"/>
      <c r="AH75" s="18">
        <f t="shared" si="42"/>
        <v>473.41800000000006</v>
      </c>
      <c r="AI75" s="17">
        <f t="shared" si="43"/>
        <v>23.91</v>
      </c>
      <c r="AJ75" s="17"/>
      <c r="AK75" s="18">
        <f t="shared" si="44"/>
        <v>2964.84</v>
      </c>
      <c r="AL75" s="17">
        <f t="shared" si="29"/>
        <v>10855.140000000001</v>
      </c>
    </row>
    <row r="76" spans="1:38" ht="13.5" thickBot="1">
      <c r="A76" s="1" t="s">
        <v>99</v>
      </c>
      <c r="B76" s="1" t="s">
        <v>78</v>
      </c>
      <c r="C76" s="1" t="s">
        <v>100</v>
      </c>
      <c r="D76" s="1" t="s">
        <v>101</v>
      </c>
      <c r="E76" s="1" t="s">
        <v>84</v>
      </c>
      <c r="F76" s="2">
        <v>15</v>
      </c>
      <c r="G76" s="1" t="s">
        <v>15</v>
      </c>
      <c r="H76" s="1" t="s">
        <v>16</v>
      </c>
      <c r="I76" s="2">
        <v>1</v>
      </c>
      <c r="J76" s="2">
        <v>100</v>
      </c>
      <c r="K76" s="2">
        <v>1</v>
      </c>
      <c r="L76" s="1" t="s">
        <v>23</v>
      </c>
      <c r="M76" s="1" t="s">
        <v>102</v>
      </c>
      <c r="N76" s="1">
        <v>12</v>
      </c>
      <c r="O76" s="1" t="s">
        <v>19</v>
      </c>
      <c r="P76" s="1" t="s">
        <v>80</v>
      </c>
      <c r="Q76" s="3"/>
      <c r="R76" s="3"/>
      <c r="S76" s="2">
        <v>1</v>
      </c>
      <c r="T76" s="2">
        <v>62744.04</v>
      </c>
      <c r="U76" s="2">
        <f t="shared" si="36"/>
        <v>62744.04</v>
      </c>
      <c r="V76" s="16">
        <f t="shared" si="37"/>
        <v>39810.3800194055</v>
      </c>
      <c r="W76" s="2">
        <f t="shared" si="38"/>
        <v>102554.4200194055</v>
      </c>
      <c r="X76" s="17">
        <f t="shared" si="33"/>
        <v>223.2</v>
      </c>
      <c r="Y76" s="17">
        <f t="shared" si="34"/>
        <v>85.8</v>
      </c>
      <c r="Z76" s="17">
        <f t="shared" si="35"/>
        <v>16661.039999999997</v>
      </c>
      <c r="AA76" s="17">
        <f t="shared" si="45"/>
        <v>1296.6719330855017</v>
      </c>
      <c r="AB76" s="17"/>
      <c r="AC76" s="17">
        <f t="shared" si="39"/>
        <v>1229.7831839999999</v>
      </c>
      <c r="AD76" s="17"/>
      <c r="AE76" s="17">
        <f t="shared" si="40"/>
        <v>909.78858000000002</v>
      </c>
      <c r="AF76" s="17">
        <f t="shared" si="41"/>
        <v>618.53074632000005</v>
      </c>
      <c r="AG76" s="17"/>
      <c r="AH76" s="18">
        <f t="shared" si="42"/>
        <v>621.16599600000006</v>
      </c>
      <c r="AI76" s="17">
        <f t="shared" si="43"/>
        <v>31.372020000000003</v>
      </c>
      <c r="AJ76" s="17"/>
      <c r="AK76" s="18">
        <f t="shared" si="44"/>
        <v>3890.1304799999998</v>
      </c>
      <c r="AL76" s="17">
        <f t="shared" si="29"/>
        <v>14242.897080000001</v>
      </c>
    </row>
    <row r="77" spans="1:38" ht="13.5" thickBot="1">
      <c r="A77" s="1" t="s">
        <v>152</v>
      </c>
      <c r="B77" s="1" t="s">
        <v>78</v>
      </c>
      <c r="C77" s="1" t="s">
        <v>153</v>
      </c>
      <c r="D77" s="1" t="s">
        <v>154</v>
      </c>
      <c r="E77" s="1" t="s">
        <v>84</v>
      </c>
      <c r="F77" s="2">
        <v>4</v>
      </c>
      <c r="G77" s="1" t="s">
        <v>15</v>
      </c>
      <c r="H77" s="1" t="s">
        <v>16</v>
      </c>
      <c r="I77" s="2">
        <v>1</v>
      </c>
      <c r="J77" s="2">
        <v>100</v>
      </c>
      <c r="K77" s="2">
        <v>1</v>
      </c>
      <c r="L77" s="1" t="s">
        <v>23</v>
      </c>
      <c r="M77" s="1" t="s">
        <v>102</v>
      </c>
      <c r="N77" s="1">
        <v>12</v>
      </c>
      <c r="O77" s="1" t="s">
        <v>19</v>
      </c>
      <c r="P77" s="1" t="s">
        <v>80</v>
      </c>
      <c r="Q77" s="3"/>
      <c r="R77" s="3"/>
      <c r="S77" s="2">
        <v>1</v>
      </c>
      <c r="T77" s="2">
        <v>47820</v>
      </c>
      <c r="U77" s="2">
        <f t="shared" si="36"/>
        <v>47820</v>
      </c>
      <c r="V77" s="16">
        <f t="shared" si="37"/>
        <v>34686.0914930855</v>
      </c>
      <c r="W77" s="2">
        <f t="shared" si="38"/>
        <v>82506.091493085492</v>
      </c>
      <c r="X77" s="17">
        <f t="shared" si="33"/>
        <v>223.2</v>
      </c>
      <c r="Y77" s="17">
        <f t="shared" si="34"/>
        <v>85.8</v>
      </c>
      <c r="Z77" s="17">
        <f t="shared" si="35"/>
        <v>16661.039999999997</v>
      </c>
      <c r="AA77" s="17">
        <f t="shared" si="45"/>
        <v>1296.6719330855017</v>
      </c>
      <c r="AB77" s="17"/>
      <c r="AC77" s="17">
        <f t="shared" si="39"/>
        <v>937.27199999999993</v>
      </c>
      <c r="AD77" s="17"/>
      <c r="AE77" s="17">
        <f t="shared" si="40"/>
        <v>693.39</v>
      </c>
      <c r="AF77" s="17">
        <f t="shared" si="41"/>
        <v>471.40956</v>
      </c>
      <c r="AG77" s="17"/>
      <c r="AH77" s="18">
        <f t="shared" si="42"/>
        <v>473.41800000000006</v>
      </c>
      <c r="AI77" s="17">
        <f t="shared" si="43"/>
        <v>23.91</v>
      </c>
      <c r="AJ77" s="17"/>
      <c r="AK77" s="18">
        <f t="shared" si="44"/>
        <v>2964.84</v>
      </c>
      <c r="AL77" s="17">
        <f t="shared" si="29"/>
        <v>10855.140000000001</v>
      </c>
    </row>
    <row r="78" spans="1:38" ht="13.5" thickBot="1">
      <c r="A78" s="1" t="s">
        <v>168</v>
      </c>
      <c r="B78" s="1" t="s">
        <v>78</v>
      </c>
      <c r="C78" s="1" t="s">
        <v>169</v>
      </c>
      <c r="D78" s="1" t="s">
        <v>170</v>
      </c>
      <c r="E78" s="1" t="s">
        <v>84</v>
      </c>
      <c r="F78" s="2">
        <v>3</v>
      </c>
      <c r="G78" s="1" t="s">
        <v>15</v>
      </c>
      <c r="H78" s="1" t="s">
        <v>16</v>
      </c>
      <c r="I78" s="2">
        <v>1</v>
      </c>
      <c r="J78" s="2">
        <v>100</v>
      </c>
      <c r="K78" s="2">
        <v>1</v>
      </c>
      <c r="L78" s="1" t="s">
        <v>23</v>
      </c>
      <c r="M78" s="1" t="s">
        <v>102</v>
      </c>
      <c r="N78" s="1">
        <v>12</v>
      </c>
      <c r="O78" s="1" t="s">
        <v>19</v>
      </c>
      <c r="P78" s="1" t="s">
        <v>80</v>
      </c>
      <c r="Q78" s="3"/>
      <c r="R78" s="3"/>
      <c r="S78" s="2">
        <v>1</v>
      </c>
      <c r="T78" s="2">
        <v>46653.72</v>
      </c>
      <c r="U78" s="2">
        <f t="shared" si="36"/>
        <v>46653.72</v>
      </c>
      <c r="V78" s="16">
        <f t="shared" si="37"/>
        <v>34285.639924845498</v>
      </c>
      <c r="W78" s="2">
        <f t="shared" si="38"/>
        <v>80939.359924845499</v>
      </c>
      <c r="X78" s="17">
        <f t="shared" si="33"/>
        <v>223.2</v>
      </c>
      <c r="Y78" s="17">
        <f t="shared" si="34"/>
        <v>85.8</v>
      </c>
      <c r="Z78" s="17">
        <f t="shared" si="35"/>
        <v>16661.039999999997</v>
      </c>
      <c r="AA78" s="17">
        <f t="shared" si="45"/>
        <v>1296.6719330855017</v>
      </c>
      <c r="AB78" s="17"/>
      <c r="AC78" s="17">
        <f t="shared" si="39"/>
        <v>914.41291200000001</v>
      </c>
      <c r="AD78" s="17"/>
      <c r="AE78" s="17">
        <f t="shared" si="40"/>
        <v>676.47894000000008</v>
      </c>
      <c r="AF78" s="17">
        <f t="shared" si="41"/>
        <v>459.91237176000004</v>
      </c>
      <c r="AG78" s="17"/>
      <c r="AH78" s="18">
        <f t="shared" si="42"/>
        <v>461.87182800000005</v>
      </c>
      <c r="AI78" s="17">
        <f t="shared" si="43"/>
        <v>23.32686</v>
      </c>
      <c r="AJ78" s="17"/>
      <c r="AK78" s="18">
        <f t="shared" si="44"/>
        <v>2892.5306399999999</v>
      </c>
      <c r="AL78" s="17">
        <f t="shared" si="29"/>
        <v>10590.39444</v>
      </c>
    </row>
    <row r="79" spans="1:38" ht="13.5" thickBot="1">
      <c r="A79" s="1" t="s">
        <v>407</v>
      </c>
      <c r="B79" s="1" t="s">
        <v>408</v>
      </c>
      <c r="C79" s="1" t="s">
        <v>409</v>
      </c>
      <c r="D79" s="1" t="s">
        <v>410</v>
      </c>
      <c r="E79" s="1" t="s">
        <v>364</v>
      </c>
      <c r="F79" s="2">
        <v>7</v>
      </c>
      <c r="G79" s="1" t="s">
        <v>352</v>
      </c>
      <c r="H79" s="1" t="s">
        <v>16</v>
      </c>
      <c r="I79" s="2">
        <v>1</v>
      </c>
      <c r="J79" s="2">
        <v>100</v>
      </c>
      <c r="K79" s="2">
        <v>1</v>
      </c>
      <c r="L79" s="1" t="s">
        <v>23</v>
      </c>
      <c r="M79" s="1" t="s">
        <v>102</v>
      </c>
      <c r="N79" s="1">
        <v>12</v>
      </c>
      <c r="O79" s="1" t="s">
        <v>365</v>
      </c>
      <c r="P79" s="1" t="s">
        <v>80</v>
      </c>
      <c r="Q79" s="3"/>
      <c r="R79" s="3"/>
      <c r="S79" s="2">
        <v>1</v>
      </c>
      <c r="T79" s="2">
        <v>98930.16</v>
      </c>
      <c r="U79" s="2">
        <f t="shared" si="36"/>
        <v>98930.16</v>
      </c>
      <c r="V79" s="16">
        <f t="shared" si="37"/>
        <v>51909.165226365505</v>
      </c>
      <c r="W79" s="2">
        <f t="shared" si="38"/>
        <v>150839.3252263655</v>
      </c>
      <c r="X79" s="17">
        <f t="shared" si="33"/>
        <v>223.2</v>
      </c>
      <c r="Y79" s="17">
        <f t="shared" si="34"/>
        <v>85.8</v>
      </c>
      <c r="Z79" s="17">
        <f t="shared" si="35"/>
        <v>16661.039999999997</v>
      </c>
      <c r="AA79" s="17">
        <f t="shared" si="45"/>
        <v>1296.6719330855017</v>
      </c>
      <c r="AB79" s="17"/>
      <c r="AC79" s="17">
        <f t="shared" si="39"/>
        <v>1939.0311360000001</v>
      </c>
      <c r="AD79" s="17"/>
      <c r="AE79" s="17">
        <f t="shared" si="40"/>
        <v>1434.4873200000002</v>
      </c>
      <c r="AF79" s="17">
        <f t="shared" si="41"/>
        <v>975.2535172800001</v>
      </c>
      <c r="AG79" s="17"/>
      <c r="AH79" s="18">
        <f t="shared" si="42"/>
        <v>653.40000000000009</v>
      </c>
      <c r="AI79" s="17">
        <f t="shared" si="43"/>
        <v>49.46508</v>
      </c>
      <c r="AJ79" s="17"/>
      <c r="AK79" s="18">
        <f t="shared" si="44"/>
        <v>6133.6699200000003</v>
      </c>
      <c r="AL79" s="17">
        <f t="shared" si="29"/>
        <v>22457.14632</v>
      </c>
    </row>
    <row r="80" spans="1:38" ht="13.5" thickBot="1">
      <c r="A80" s="1" t="s">
        <v>507</v>
      </c>
      <c r="B80" s="1" t="s">
        <v>508</v>
      </c>
      <c r="C80" s="3"/>
      <c r="D80" s="3"/>
      <c r="E80" s="3"/>
      <c r="F80" s="3"/>
      <c r="G80" s="1" t="s">
        <v>504</v>
      </c>
      <c r="H80" s="1" t="s">
        <v>16</v>
      </c>
      <c r="I80" s="2">
        <v>1</v>
      </c>
      <c r="J80" s="3"/>
      <c r="K80" s="3"/>
      <c r="L80" s="1" t="s">
        <v>23</v>
      </c>
      <c r="M80" s="1" t="s">
        <v>102</v>
      </c>
      <c r="N80" s="1">
        <v>12</v>
      </c>
      <c r="O80" s="1" t="s">
        <v>505</v>
      </c>
      <c r="P80" s="1" t="s">
        <v>80</v>
      </c>
      <c r="Q80" s="3"/>
      <c r="R80" s="3"/>
      <c r="S80" s="2">
        <v>0</v>
      </c>
      <c r="T80" s="2"/>
      <c r="U80" s="2">
        <f t="shared" si="36"/>
        <v>0</v>
      </c>
      <c r="V80" s="16">
        <f t="shared" si="37"/>
        <v>0</v>
      </c>
      <c r="W80" s="2">
        <f t="shared" si="38"/>
        <v>0</v>
      </c>
      <c r="X80" s="17"/>
      <c r="Y80" s="17"/>
      <c r="Z80" s="17"/>
      <c r="AA80" s="17">
        <f t="shared" si="45"/>
        <v>0</v>
      </c>
      <c r="AB80" s="17"/>
      <c r="AC80" s="17">
        <f t="shared" si="39"/>
        <v>0</v>
      </c>
      <c r="AD80" s="17"/>
      <c r="AE80" s="17">
        <f t="shared" si="40"/>
        <v>0</v>
      </c>
      <c r="AF80" s="17">
        <f t="shared" si="41"/>
        <v>0</v>
      </c>
      <c r="AG80" s="17"/>
      <c r="AH80" s="18">
        <f t="shared" si="42"/>
        <v>0</v>
      </c>
      <c r="AI80" s="17">
        <f t="shared" si="43"/>
        <v>0</v>
      </c>
      <c r="AJ80" s="17"/>
      <c r="AK80" s="18">
        <f t="shared" si="44"/>
        <v>0</v>
      </c>
      <c r="AL80" s="17">
        <f t="shared" ref="AL80:AL115" si="46">+U80*$AL$8</f>
        <v>0</v>
      </c>
    </row>
    <row r="81" spans="1:38" ht="13.5" thickBot="1">
      <c r="A81" s="1" t="s">
        <v>123</v>
      </c>
      <c r="B81" s="1" t="s">
        <v>11</v>
      </c>
      <c r="C81" s="1" t="s">
        <v>124</v>
      </c>
      <c r="D81" s="1" t="s">
        <v>125</v>
      </c>
      <c r="E81" s="1" t="s">
        <v>14</v>
      </c>
      <c r="F81" s="2">
        <v>15</v>
      </c>
      <c r="G81" s="1" t="s">
        <v>15</v>
      </c>
      <c r="H81" s="1" t="s">
        <v>16</v>
      </c>
      <c r="I81" s="2">
        <v>1</v>
      </c>
      <c r="J81" s="2">
        <v>100</v>
      </c>
      <c r="K81" s="2">
        <v>1</v>
      </c>
      <c r="L81" s="1" t="s">
        <v>23</v>
      </c>
      <c r="M81" s="1" t="s">
        <v>126</v>
      </c>
      <c r="N81" s="1">
        <v>13</v>
      </c>
      <c r="O81" s="1" t="s">
        <v>19</v>
      </c>
      <c r="P81" s="1" t="s">
        <v>65</v>
      </c>
      <c r="Q81" s="3"/>
      <c r="R81" s="3"/>
      <c r="S81" s="2">
        <v>1</v>
      </c>
      <c r="T81" s="2">
        <v>65792.024499999956</v>
      </c>
      <c r="U81" s="2">
        <f t="shared" si="36"/>
        <v>65792.024499999956</v>
      </c>
      <c r="V81" s="16">
        <f t="shared" si="37"/>
        <v>40856.929881356482</v>
      </c>
      <c r="W81" s="2">
        <f t="shared" si="38"/>
        <v>106648.95438135644</v>
      </c>
      <c r="X81" s="17">
        <f>+$X$8*S81</f>
        <v>223.2</v>
      </c>
      <c r="Y81" s="17">
        <f>+$Y$8*S81</f>
        <v>85.8</v>
      </c>
      <c r="Z81" s="17">
        <f>+$Z$8*S81</f>
        <v>16661.039999999997</v>
      </c>
      <c r="AA81" s="17">
        <f t="shared" si="45"/>
        <v>1296.6719330855017</v>
      </c>
      <c r="AB81" s="17"/>
      <c r="AC81" s="17">
        <f t="shared" si="39"/>
        <v>1289.523680199999</v>
      </c>
      <c r="AD81" s="17"/>
      <c r="AE81" s="17">
        <f t="shared" si="40"/>
        <v>953.98435524999945</v>
      </c>
      <c r="AF81" s="17">
        <f t="shared" si="41"/>
        <v>648.57777752099958</v>
      </c>
      <c r="AG81" s="17"/>
      <c r="AH81" s="18">
        <f t="shared" si="42"/>
        <v>651.34104254999966</v>
      </c>
      <c r="AI81" s="17">
        <f t="shared" si="43"/>
        <v>32.896012249999977</v>
      </c>
      <c r="AJ81" s="17"/>
      <c r="AK81" s="18">
        <f t="shared" si="44"/>
        <v>4079.1055189999975</v>
      </c>
      <c r="AL81" s="17">
        <f t="shared" si="46"/>
        <v>14934.789561499991</v>
      </c>
    </row>
    <row r="82" spans="1:38" ht="13.5" thickBot="1">
      <c r="A82" s="1" t="s">
        <v>314</v>
      </c>
      <c r="B82" s="1" t="s">
        <v>172</v>
      </c>
      <c r="C82" s="1" t="s">
        <v>528</v>
      </c>
      <c r="D82" s="1" t="s">
        <v>529</v>
      </c>
      <c r="E82" s="1" t="s">
        <v>175</v>
      </c>
      <c r="F82" s="2">
        <v>2</v>
      </c>
      <c r="G82" s="1" t="s">
        <v>15</v>
      </c>
      <c r="H82" s="1" t="s">
        <v>16</v>
      </c>
      <c r="I82" s="2">
        <v>1</v>
      </c>
      <c r="J82" s="2">
        <v>100</v>
      </c>
      <c r="K82" s="2">
        <v>1</v>
      </c>
      <c r="L82" s="1" t="s">
        <v>23</v>
      </c>
      <c r="M82" s="1" t="s">
        <v>126</v>
      </c>
      <c r="N82" s="1">
        <v>13</v>
      </c>
      <c r="O82" s="1" t="s">
        <v>19</v>
      </c>
      <c r="P82" s="1" t="s">
        <v>65</v>
      </c>
      <c r="Q82" s="3"/>
      <c r="R82" s="3"/>
      <c r="S82" s="2">
        <v>1</v>
      </c>
      <c r="T82" s="2">
        <v>39248.160000000003</v>
      </c>
      <c r="U82" s="2">
        <f t="shared" si="36"/>
        <v>39248.160000000003</v>
      </c>
      <c r="V82" s="16">
        <f t="shared" si="37"/>
        <v>31742.881654365501</v>
      </c>
      <c r="W82" s="2">
        <f t="shared" si="38"/>
        <v>70991.041654365501</v>
      </c>
      <c r="X82" s="17">
        <f>+$X$8*S82</f>
        <v>223.2</v>
      </c>
      <c r="Y82" s="17">
        <f>+$Y$8*S82</f>
        <v>85.8</v>
      </c>
      <c r="Z82" s="17">
        <f>+$Z$8*S82</f>
        <v>16661.039999999997</v>
      </c>
      <c r="AA82" s="17">
        <f t="shared" si="45"/>
        <v>1296.6719330855017</v>
      </c>
      <c r="AB82" s="17"/>
      <c r="AC82" s="17">
        <f t="shared" si="39"/>
        <v>769.26393600000006</v>
      </c>
      <c r="AD82" s="17"/>
      <c r="AE82" s="17">
        <f t="shared" si="40"/>
        <v>569.09832000000006</v>
      </c>
      <c r="AF82" s="17">
        <f t="shared" si="41"/>
        <v>386.90836128000007</v>
      </c>
      <c r="AG82" s="17"/>
      <c r="AH82" s="18">
        <f t="shared" si="42"/>
        <v>388.55678400000005</v>
      </c>
      <c r="AI82" s="17">
        <f t="shared" si="43"/>
        <v>19.624080000000003</v>
      </c>
      <c r="AJ82" s="17"/>
      <c r="AK82" s="18">
        <f t="shared" si="44"/>
        <v>2433.3859200000002</v>
      </c>
      <c r="AL82" s="17">
        <f t="shared" si="46"/>
        <v>8909.3323200000013</v>
      </c>
    </row>
    <row r="83" spans="1:38" ht="13.5" thickBot="1">
      <c r="A83" s="1" t="s">
        <v>481</v>
      </c>
      <c r="B83" s="1" t="s">
        <v>482</v>
      </c>
      <c r="C83" s="1" t="s">
        <v>483</v>
      </c>
      <c r="D83" s="1" t="s">
        <v>484</v>
      </c>
      <c r="E83" s="1" t="s">
        <v>351</v>
      </c>
      <c r="F83" s="2">
        <v>9</v>
      </c>
      <c r="G83" s="1" t="s">
        <v>352</v>
      </c>
      <c r="H83" s="1" t="s">
        <v>16</v>
      </c>
      <c r="I83" s="2">
        <v>1</v>
      </c>
      <c r="J83" s="2">
        <v>100</v>
      </c>
      <c r="K83" s="2">
        <v>1</v>
      </c>
      <c r="L83" s="1" t="s">
        <v>23</v>
      </c>
      <c r="M83" s="1" t="s">
        <v>126</v>
      </c>
      <c r="N83" s="1">
        <v>13</v>
      </c>
      <c r="O83" s="1" t="s">
        <v>365</v>
      </c>
      <c r="P83" s="1" t="s">
        <v>65</v>
      </c>
      <c r="Q83" s="3"/>
      <c r="R83" s="3"/>
      <c r="S83" s="2">
        <v>1</v>
      </c>
      <c r="T83" s="2">
        <v>200380.37</v>
      </c>
      <c r="U83" s="2">
        <f t="shared" si="36"/>
        <v>200380.37</v>
      </c>
      <c r="V83" s="16">
        <f t="shared" si="37"/>
        <v>81554.76641254549</v>
      </c>
      <c r="W83" s="2">
        <f t="shared" si="38"/>
        <v>281935.13641254546</v>
      </c>
      <c r="X83" s="17">
        <f>+$X$8*S83</f>
        <v>223.2</v>
      </c>
      <c r="Y83" s="17">
        <f>+$Y$8*S83</f>
        <v>85.8</v>
      </c>
      <c r="Z83" s="17">
        <f>+$Z$8*S83</f>
        <v>16661.039999999997</v>
      </c>
      <c r="AA83" s="17">
        <f t="shared" si="45"/>
        <v>1296.6719330855017</v>
      </c>
      <c r="AB83" s="17"/>
      <c r="AC83" s="17">
        <f t="shared" si="39"/>
        <v>3927.4552519999997</v>
      </c>
      <c r="AD83" s="17"/>
      <c r="AE83" s="17">
        <f t="shared" si="40"/>
        <v>2905.5153650000002</v>
      </c>
      <c r="AF83" s="17">
        <f t="shared" si="41"/>
        <v>1975.34968746</v>
      </c>
      <c r="AG83" s="17"/>
      <c r="AH83" s="18">
        <f t="shared" si="42"/>
        <v>653.40000000000009</v>
      </c>
      <c r="AI83" s="17">
        <f t="shared" si="43"/>
        <v>100.190185</v>
      </c>
      <c r="AJ83" s="17"/>
      <c r="AK83" s="18">
        <f t="shared" si="44"/>
        <v>8239.7999999999993</v>
      </c>
      <c r="AL83" s="17">
        <f t="shared" si="46"/>
        <v>45486.343990000001</v>
      </c>
    </row>
    <row r="84" spans="1:38" ht="13.5" thickBot="1">
      <c r="A84" s="1" t="s">
        <v>526</v>
      </c>
      <c r="B84" s="1" t="s">
        <v>527</v>
      </c>
      <c r="C84" s="1"/>
      <c r="D84" s="1"/>
      <c r="E84" s="1" t="s">
        <v>175</v>
      </c>
      <c r="F84" s="2">
        <v>1</v>
      </c>
      <c r="G84" s="1" t="s">
        <v>504</v>
      </c>
      <c r="H84" s="1" t="s">
        <v>16</v>
      </c>
      <c r="I84" s="2">
        <v>0</v>
      </c>
      <c r="J84" s="2">
        <v>100</v>
      </c>
      <c r="K84" s="2">
        <v>0</v>
      </c>
      <c r="L84" s="1" t="s">
        <v>23</v>
      </c>
      <c r="M84" s="1" t="s">
        <v>126</v>
      </c>
      <c r="N84" s="1">
        <v>13</v>
      </c>
      <c r="O84" s="1" t="s">
        <v>505</v>
      </c>
      <c r="P84" s="1" t="s">
        <v>65</v>
      </c>
      <c r="Q84" s="1" t="s">
        <v>506</v>
      </c>
      <c r="R84" s="3"/>
      <c r="S84" s="2">
        <v>0</v>
      </c>
      <c r="T84" s="2"/>
      <c r="U84" s="2">
        <f t="shared" si="36"/>
        <v>0</v>
      </c>
      <c r="V84" s="16">
        <f t="shared" si="37"/>
        <v>0</v>
      </c>
      <c r="W84" s="2">
        <f t="shared" si="38"/>
        <v>0</v>
      </c>
      <c r="X84" s="17"/>
      <c r="Y84" s="17"/>
      <c r="Z84" s="17"/>
      <c r="AA84" s="17">
        <f t="shared" si="45"/>
        <v>0</v>
      </c>
      <c r="AB84" s="17"/>
      <c r="AC84" s="17">
        <f t="shared" si="39"/>
        <v>0</v>
      </c>
      <c r="AD84" s="17"/>
      <c r="AE84" s="17">
        <f t="shared" si="40"/>
        <v>0</v>
      </c>
      <c r="AF84" s="17">
        <f t="shared" si="41"/>
        <v>0</v>
      </c>
      <c r="AG84" s="17"/>
      <c r="AH84" s="18">
        <f t="shared" si="42"/>
        <v>0</v>
      </c>
      <c r="AI84" s="17">
        <f t="shared" si="43"/>
        <v>0</v>
      </c>
      <c r="AJ84" s="17"/>
      <c r="AK84" s="18">
        <f t="shared" si="44"/>
        <v>0</v>
      </c>
      <c r="AL84" s="17">
        <f t="shared" si="46"/>
        <v>0</v>
      </c>
    </row>
    <row r="85" spans="1:38" ht="13.5" thickBot="1">
      <c r="A85" s="1" t="s">
        <v>114</v>
      </c>
      <c r="B85" s="1" t="s">
        <v>115</v>
      </c>
      <c r="C85" s="1" t="s">
        <v>116</v>
      </c>
      <c r="D85" s="1" t="s">
        <v>117</v>
      </c>
      <c r="E85" s="1" t="s">
        <v>76</v>
      </c>
      <c r="F85" s="2">
        <v>15</v>
      </c>
      <c r="G85" s="1" t="s">
        <v>15</v>
      </c>
      <c r="H85" s="1" t="s">
        <v>16</v>
      </c>
      <c r="I85" s="2">
        <v>1</v>
      </c>
      <c r="J85" s="2">
        <v>100</v>
      </c>
      <c r="K85" s="2">
        <v>1</v>
      </c>
      <c r="L85" s="1" t="s">
        <v>23</v>
      </c>
      <c r="M85" s="1" t="s">
        <v>118</v>
      </c>
      <c r="N85" s="1">
        <v>13</v>
      </c>
      <c r="O85" s="1" t="s">
        <v>19</v>
      </c>
      <c r="P85" s="1" t="s">
        <v>65</v>
      </c>
      <c r="Q85" s="3"/>
      <c r="R85" s="3"/>
      <c r="S85" s="2">
        <v>1</v>
      </c>
      <c r="T85" s="2">
        <v>107807.99589999997</v>
      </c>
      <c r="U85" s="2">
        <f t="shared" si="36"/>
        <v>107807.99589999997</v>
      </c>
      <c r="V85" s="16">
        <f t="shared" si="37"/>
        <v>54869.550629907695</v>
      </c>
      <c r="W85" s="2">
        <f t="shared" si="38"/>
        <v>162677.54652990767</v>
      </c>
      <c r="X85" s="17">
        <f t="shared" ref="X85:X115" si="47">+$X$8*S85</f>
        <v>223.2</v>
      </c>
      <c r="Y85" s="17">
        <f t="shared" ref="Y85:Y117" si="48">+$Y$8*S85</f>
        <v>85.8</v>
      </c>
      <c r="Z85" s="17">
        <f t="shared" ref="Z85:Z117" si="49">+$Z$8*S85</f>
        <v>16661.039999999997</v>
      </c>
      <c r="AA85" s="17">
        <f t="shared" si="45"/>
        <v>1296.6719330855017</v>
      </c>
      <c r="AB85" s="17"/>
      <c r="AC85" s="17">
        <f t="shared" si="39"/>
        <v>2113.0367196399993</v>
      </c>
      <c r="AD85" s="17"/>
      <c r="AE85" s="17">
        <f t="shared" si="40"/>
        <v>1563.2159405499997</v>
      </c>
      <c r="AF85" s="17">
        <f t="shared" si="41"/>
        <v>1062.7712235821998</v>
      </c>
      <c r="AG85" s="17"/>
      <c r="AH85" s="18">
        <f t="shared" si="42"/>
        <v>653.40000000000009</v>
      </c>
      <c r="AI85" s="17">
        <f t="shared" si="43"/>
        <v>53.903997949999983</v>
      </c>
      <c r="AJ85" s="17"/>
      <c r="AK85" s="18">
        <f t="shared" si="44"/>
        <v>6684.0957457999975</v>
      </c>
      <c r="AL85" s="17">
        <f t="shared" si="46"/>
        <v>24472.415069299994</v>
      </c>
    </row>
    <row r="86" spans="1:38" ht="13.5" thickBot="1">
      <c r="A86" s="1" t="s">
        <v>302</v>
      </c>
      <c r="B86" s="1" t="s">
        <v>303</v>
      </c>
      <c r="C86" s="1" t="s">
        <v>304</v>
      </c>
      <c r="D86" s="1" t="s">
        <v>305</v>
      </c>
      <c r="E86" s="1" t="s">
        <v>306</v>
      </c>
      <c r="F86" s="2">
        <v>3</v>
      </c>
      <c r="G86" s="1" t="s">
        <v>15</v>
      </c>
      <c r="H86" s="1" t="s">
        <v>16</v>
      </c>
      <c r="I86" s="2">
        <v>1</v>
      </c>
      <c r="J86" s="2">
        <v>100</v>
      </c>
      <c r="K86" s="2">
        <v>1</v>
      </c>
      <c r="L86" s="1" t="s">
        <v>23</v>
      </c>
      <c r="M86" s="1" t="s">
        <v>118</v>
      </c>
      <c r="N86" s="1">
        <v>13</v>
      </c>
      <c r="O86" s="1" t="s">
        <v>19</v>
      </c>
      <c r="P86" s="1" t="s">
        <v>65</v>
      </c>
      <c r="Q86" s="3"/>
      <c r="R86" s="3"/>
      <c r="S86" s="2">
        <v>1</v>
      </c>
      <c r="T86" s="2">
        <v>86493.36</v>
      </c>
      <c r="U86" s="2">
        <f t="shared" si="36"/>
        <v>86493.36</v>
      </c>
      <c r="V86" s="16">
        <f t="shared" si="37"/>
        <v>47762.0147719655</v>
      </c>
      <c r="W86" s="2">
        <f t="shared" si="38"/>
        <v>134255.37477196549</v>
      </c>
      <c r="X86" s="17">
        <f t="shared" si="47"/>
        <v>223.2</v>
      </c>
      <c r="Y86" s="17">
        <f t="shared" si="48"/>
        <v>85.8</v>
      </c>
      <c r="Z86" s="17">
        <f t="shared" si="49"/>
        <v>16661.039999999997</v>
      </c>
      <c r="AA86" s="17">
        <f t="shared" si="45"/>
        <v>1296.6719330855017</v>
      </c>
      <c r="AB86" s="17"/>
      <c r="AC86" s="17">
        <f t="shared" si="39"/>
        <v>1695.2698559999999</v>
      </c>
      <c r="AD86" s="17"/>
      <c r="AE86" s="17">
        <f t="shared" si="40"/>
        <v>1254.15372</v>
      </c>
      <c r="AF86" s="17">
        <f t="shared" si="41"/>
        <v>852.65154288000008</v>
      </c>
      <c r="AG86" s="17"/>
      <c r="AH86" s="18">
        <f t="shared" si="42"/>
        <v>653.40000000000009</v>
      </c>
      <c r="AI86" s="17">
        <f t="shared" si="43"/>
        <v>43.246679999999998</v>
      </c>
      <c r="AJ86" s="17"/>
      <c r="AK86" s="18">
        <f t="shared" si="44"/>
        <v>5362.5883199999998</v>
      </c>
      <c r="AL86" s="17">
        <f t="shared" si="46"/>
        <v>19633.992720000002</v>
      </c>
    </row>
    <row r="87" spans="1:38" ht="13.5" thickBot="1">
      <c r="A87" s="1" t="s">
        <v>452</v>
      </c>
      <c r="B87" s="1" t="s">
        <v>453</v>
      </c>
      <c r="C87" s="1" t="s">
        <v>454</v>
      </c>
      <c r="D87" s="1" t="s">
        <v>455</v>
      </c>
      <c r="E87" s="1" t="s">
        <v>370</v>
      </c>
      <c r="F87" s="2">
        <v>9</v>
      </c>
      <c r="G87" s="1" t="s">
        <v>352</v>
      </c>
      <c r="H87" s="1" t="s">
        <v>16</v>
      </c>
      <c r="I87" s="2">
        <v>1</v>
      </c>
      <c r="J87" s="2">
        <v>100</v>
      </c>
      <c r="K87" s="2">
        <v>1</v>
      </c>
      <c r="L87" s="1" t="s">
        <v>23</v>
      </c>
      <c r="M87" s="1" t="s">
        <v>118</v>
      </c>
      <c r="N87" s="1">
        <v>13</v>
      </c>
      <c r="O87" s="1" t="s">
        <v>365</v>
      </c>
      <c r="P87" s="1" t="s">
        <v>65</v>
      </c>
      <c r="Q87" s="3"/>
      <c r="R87" s="3"/>
      <c r="S87" s="2">
        <v>1</v>
      </c>
      <c r="T87" s="2">
        <v>142169.29</v>
      </c>
      <c r="U87" s="2">
        <f t="shared" si="36"/>
        <v>142169.29</v>
      </c>
      <c r="V87" s="16">
        <f t="shared" si="37"/>
        <v>65752.903057905496</v>
      </c>
      <c r="W87" s="2">
        <f t="shared" si="38"/>
        <v>207922.1930579055</v>
      </c>
      <c r="X87" s="17">
        <f t="shared" si="47"/>
        <v>223.2</v>
      </c>
      <c r="Y87" s="17">
        <f t="shared" si="48"/>
        <v>85.8</v>
      </c>
      <c r="Z87" s="17">
        <f t="shared" si="49"/>
        <v>16661.039999999997</v>
      </c>
      <c r="AA87" s="17">
        <f t="shared" si="45"/>
        <v>1296.6719330855017</v>
      </c>
      <c r="AB87" s="17"/>
      <c r="AC87" s="17">
        <f t="shared" si="39"/>
        <v>2786.5180840000003</v>
      </c>
      <c r="AD87" s="17"/>
      <c r="AE87" s="17">
        <f t="shared" si="40"/>
        <v>2061.4547050000001</v>
      </c>
      <c r="AF87" s="17">
        <f t="shared" si="41"/>
        <v>1401.5048608200002</v>
      </c>
      <c r="AG87" s="17"/>
      <c r="AH87" s="18">
        <f t="shared" si="42"/>
        <v>653.40000000000009</v>
      </c>
      <c r="AI87" s="17">
        <f t="shared" si="43"/>
        <v>71.084645000000009</v>
      </c>
      <c r="AJ87" s="17"/>
      <c r="AK87" s="18">
        <f t="shared" si="44"/>
        <v>8239.7999999999993</v>
      </c>
      <c r="AL87" s="17">
        <f t="shared" si="46"/>
        <v>32272.428830000004</v>
      </c>
    </row>
    <row r="88" spans="1:38" ht="13.5" thickBot="1">
      <c r="A88" s="1" t="s">
        <v>66</v>
      </c>
      <c r="B88" s="1" t="s">
        <v>67</v>
      </c>
      <c r="C88" s="1" t="s">
        <v>68</v>
      </c>
      <c r="D88" s="1" t="s">
        <v>69</v>
      </c>
      <c r="E88" s="1" t="s">
        <v>70</v>
      </c>
      <c r="F88" s="2">
        <v>15</v>
      </c>
      <c r="G88" s="1" t="s">
        <v>15</v>
      </c>
      <c r="H88" s="1" t="s">
        <v>16</v>
      </c>
      <c r="I88" s="2">
        <v>1</v>
      </c>
      <c r="J88" s="2">
        <v>100</v>
      </c>
      <c r="K88" s="2">
        <v>1</v>
      </c>
      <c r="L88" s="1" t="s">
        <v>23</v>
      </c>
      <c r="M88" s="1" t="s">
        <v>71</v>
      </c>
      <c r="N88" s="1">
        <v>13</v>
      </c>
      <c r="O88" s="1" t="s">
        <v>19</v>
      </c>
      <c r="P88" s="1" t="s">
        <v>65</v>
      </c>
      <c r="Q88" s="3"/>
      <c r="R88" s="3"/>
      <c r="S88" s="2">
        <v>1</v>
      </c>
      <c r="T88" s="2">
        <v>113486.8</v>
      </c>
      <c r="U88" s="2">
        <f t="shared" si="36"/>
        <v>113486.8</v>
      </c>
      <c r="V88" s="16">
        <f t="shared" si="37"/>
        <v>56763.193287485497</v>
      </c>
      <c r="W88" s="2">
        <f t="shared" si="38"/>
        <v>170249.9932874855</v>
      </c>
      <c r="X88" s="17">
        <f t="shared" si="47"/>
        <v>223.2</v>
      </c>
      <c r="Y88" s="17">
        <f t="shared" si="48"/>
        <v>85.8</v>
      </c>
      <c r="Z88" s="17">
        <f t="shared" si="49"/>
        <v>16661.039999999997</v>
      </c>
      <c r="AA88" s="17">
        <f t="shared" si="45"/>
        <v>1296.6719330855017</v>
      </c>
      <c r="AB88" s="17"/>
      <c r="AC88" s="17">
        <f t="shared" si="39"/>
        <v>2224.3412800000001</v>
      </c>
      <c r="AD88" s="17"/>
      <c r="AE88" s="17">
        <f t="shared" si="40"/>
        <v>1645.5586000000001</v>
      </c>
      <c r="AF88" s="17">
        <f t="shared" si="41"/>
        <v>1118.7528744000001</v>
      </c>
      <c r="AG88" s="17"/>
      <c r="AH88" s="18">
        <f t="shared" si="42"/>
        <v>653.40000000000009</v>
      </c>
      <c r="AI88" s="17">
        <f t="shared" si="43"/>
        <v>56.743400000000001</v>
      </c>
      <c r="AJ88" s="17"/>
      <c r="AK88" s="18">
        <f t="shared" si="44"/>
        <v>7036.1815999999999</v>
      </c>
      <c r="AL88" s="17">
        <f t="shared" si="46"/>
        <v>25761.5036</v>
      </c>
    </row>
    <row r="89" spans="1:38" ht="13.5" thickBot="1">
      <c r="A89" s="1" t="s">
        <v>72</v>
      </c>
      <c r="B89" s="1" t="s">
        <v>73</v>
      </c>
      <c r="C89" s="1" t="s">
        <v>74</v>
      </c>
      <c r="D89" s="1" t="s">
        <v>75</v>
      </c>
      <c r="E89" s="1" t="s">
        <v>76</v>
      </c>
      <c r="F89" s="2">
        <v>4</v>
      </c>
      <c r="G89" s="1" t="s">
        <v>15</v>
      </c>
      <c r="H89" s="1" t="s">
        <v>16</v>
      </c>
      <c r="I89" s="2">
        <v>1</v>
      </c>
      <c r="J89" s="2">
        <v>100</v>
      </c>
      <c r="K89" s="2">
        <v>1</v>
      </c>
      <c r="L89" s="1" t="s">
        <v>23</v>
      </c>
      <c r="M89" s="1" t="s">
        <v>71</v>
      </c>
      <c r="N89" s="1">
        <v>13</v>
      </c>
      <c r="O89" s="1" t="s">
        <v>19</v>
      </c>
      <c r="P89" s="1" t="s">
        <v>65</v>
      </c>
      <c r="Q89" s="3"/>
      <c r="R89" s="3"/>
      <c r="S89" s="2">
        <v>1</v>
      </c>
      <c r="T89" s="2">
        <v>80317.679999999993</v>
      </c>
      <c r="U89" s="2">
        <f t="shared" si="36"/>
        <v>80317.679999999993</v>
      </c>
      <c r="V89" s="16">
        <f t="shared" si="37"/>
        <v>45702.684870525496</v>
      </c>
      <c r="W89" s="2">
        <f t="shared" si="38"/>
        <v>126020.36487052549</v>
      </c>
      <c r="X89" s="17">
        <f t="shared" si="47"/>
        <v>223.2</v>
      </c>
      <c r="Y89" s="17">
        <f t="shared" si="48"/>
        <v>85.8</v>
      </c>
      <c r="Z89" s="17">
        <f t="shared" si="49"/>
        <v>16661.039999999997</v>
      </c>
      <c r="AA89" s="17">
        <f t="shared" si="45"/>
        <v>1296.6719330855017</v>
      </c>
      <c r="AB89" s="17"/>
      <c r="AC89" s="17">
        <f t="shared" si="39"/>
        <v>1574.2265279999999</v>
      </c>
      <c r="AD89" s="17"/>
      <c r="AE89" s="17">
        <f t="shared" si="40"/>
        <v>1164.60636</v>
      </c>
      <c r="AF89" s="17">
        <f t="shared" si="41"/>
        <v>791.77168943999993</v>
      </c>
      <c r="AG89" s="17"/>
      <c r="AH89" s="18">
        <f t="shared" si="42"/>
        <v>653.40000000000009</v>
      </c>
      <c r="AI89" s="17">
        <f t="shared" si="43"/>
        <v>40.158839999999998</v>
      </c>
      <c r="AJ89" s="17"/>
      <c r="AK89" s="18">
        <f t="shared" si="44"/>
        <v>4979.6961599999995</v>
      </c>
      <c r="AL89" s="17">
        <f t="shared" si="46"/>
        <v>18232.113359999999</v>
      </c>
    </row>
    <row r="90" spans="1:38" ht="13.5" thickBot="1">
      <c r="A90" s="1" t="s">
        <v>106</v>
      </c>
      <c r="B90" s="1" t="s">
        <v>73</v>
      </c>
      <c r="C90" s="1" t="s">
        <v>107</v>
      </c>
      <c r="D90" s="1" t="s">
        <v>108</v>
      </c>
      <c r="E90" s="1" t="s">
        <v>76</v>
      </c>
      <c r="F90" s="2">
        <v>13</v>
      </c>
      <c r="G90" s="1" t="s">
        <v>15</v>
      </c>
      <c r="H90" s="1" t="s">
        <v>16</v>
      </c>
      <c r="I90" s="2">
        <v>1</v>
      </c>
      <c r="J90" s="2">
        <v>100</v>
      </c>
      <c r="K90" s="2">
        <v>1</v>
      </c>
      <c r="L90" s="1" t="s">
        <v>23</v>
      </c>
      <c r="M90" s="1" t="s">
        <v>71</v>
      </c>
      <c r="N90" s="1">
        <v>13</v>
      </c>
      <c r="O90" s="1" t="s">
        <v>19</v>
      </c>
      <c r="P90" s="1" t="s">
        <v>65</v>
      </c>
      <c r="Q90" s="3"/>
      <c r="R90" s="3"/>
      <c r="S90" s="2">
        <v>1</v>
      </c>
      <c r="T90" s="2">
        <v>100305.72</v>
      </c>
      <c r="U90" s="2">
        <f t="shared" si="36"/>
        <v>100305.72</v>
      </c>
      <c r="V90" s="16">
        <f t="shared" si="37"/>
        <v>52367.856712845496</v>
      </c>
      <c r="W90" s="2">
        <f t="shared" si="38"/>
        <v>152673.5767128455</v>
      </c>
      <c r="X90" s="17">
        <f t="shared" si="47"/>
        <v>223.2</v>
      </c>
      <c r="Y90" s="17">
        <f t="shared" si="48"/>
        <v>85.8</v>
      </c>
      <c r="Z90" s="17">
        <f t="shared" si="49"/>
        <v>16661.039999999997</v>
      </c>
      <c r="AA90" s="17">
        <f t="shared" si="45"/>
        <v>1296.6719330855017</v>
      </c>
      <c r="AB90" s="17"/>
      <c r="AC90" s="17">
        <f t="shared" si="39"/>
        <v>1965.9921119999999</v>
      </c>
      <c r="AD90" s="17"/>
      <c r="AE90" s="17">
        <f t="shared" si="40"/>
        <v>1454.4329400000001</v>
      </c>
      <c r="AF90" s="17">
        <f t="shared" si="41"/>
        <v>988.81378776000008</v>
      </c>
      <c r="AG90" s="17"/>
      <c r="AH90" s="18">
        <f t="shared" si="42"/>
        <v>653.40000000000009</v>
      </c>
      <c r="AI90" s="17">
        <f t="shared" si="43"/>
        <v>50.152860000000004</v>
      </c>
      <c r="AJ90" s="17"/>
      <c r="AK90" s="18">
        <f t="shared" si="44"/>
        <v>6218.9546399999999</v>
      </c>
      <c r="AL90" s="17">
        <f t="shared" si="46"/>
        <v>22769.398440000001</v>
      </c>
    </row>
    <row r="91" spans="1:38" ht="13.5" thickBot="1">
      <c r="A91" s="1" t="s">
        <v>127</v>
      </c>
      <c r="B91" s="1" t="s">
        <v>73</v>
      </c>
      <c r="C91" s="3"/>
      <c r="D91" s="3"/>
      <c r="E91" s="3">
        <v>515</v>
      </c>
      <c r="F91" s="2">
        <v>1</v>
      </c>
      <c r="G91" s="1" t="s">
        <v>15</v>
      </c>
      <c r="H91" s="1" t="s">
        <v>16</v>
      </c>
      <c r="I91" s="2">
        <v>1</v>
      </c>
      <c r="J91" s="3"/>
      <c r="K91" s="3"/>
      <c r="L91" s="1" t="s">
        <v>23</v>
      </c>
      <c r="M91" s="1" t="s">
        <v>71</v>
      </c>
      <c r="N91" s="1">
        <v>13</v>
      </c>
      <c r="O91" s="1" t="s">
        <v>19</v>
      </c>
      <c r="P91" s="1" t="s">
        <v>65</v>
      </c>
      <c r="Q91" s="3"/>
      <c r="R91" s="3"/>
      <c r="S91" s="2">
        <v>1</v>
      </c>
      <c r="T91" s="2">
        <v>74582.880000000005</v>
      </c>
      <c r="U91" s="2">
        <f t="shared" si="36"/>
        <v>74582.880000000005</v>
      </c>
      <c r="V91" s="16">
        <f t="shared" si="37"/>
        <v>43790.369932125497</v>
      </c>
      <c r="W91" s="2">
        <f t="shared" si="38"/>
        <v>118373.2499321255</v>
      </c>
      <c r="X91" s="17">
        <f t="shared" si="47"/>
        <v>223.2</v>
      </c>
      <c r="Y91" s="17">
        <f t="shared" si="48"/>
        <v>85.8</v>
      </c>
      <c r="Z91" s="17">
        <f t="shared" si="49"/>
        <v>16661.039999999997</v>
      </c>
      <c r="AA91" s="17">
        <f t="shared" si="45"/>
        <v>1296.6719330855017</v>
      </c>
      <c r="AB91" s="17"/>
      <c r="AC91" s="17">
        <f t="shared" si="39"/>
        <v>1461.8244480000001</v>
      </c>
      <c r="AD91" s="17"/>
      <c r="AE91" s="17">
        <f t="shared" si="40"/>
        <v>1081.4517600000001</v>
      </c>
      <c r="AF91" s="17">
        <f t="shared" si="41"/>
        <v>735.23803104000012</v>
      </c>
      <c r="AG91" s="17"/>
      <c r="AH91" s="18">
        <f t="shared" si="42"/>
        <v>653.40000000000009</v>
      </c>
      <c r="AI91" s="17">
        <f t="shared" si="43"/>
        <v>37.291440000000001</v>
      </c>
      <c r="AJ91" s="17"/>
      <c r="AK91" s="18">
        <f t="shared" si="44"/>
        <v>4624.1385600000003</v>
      </c>
      <c r="AL91" s="17">
        <f t="shared" si="46"/>
        <v>16930.313760000001</v>
      </c>
    </row>
    <row r="92" spans="1:38" ht="13.5" thickBot="1">
      <c r="A92" s="1" t="s">
        <v>132</v>
      </c>
      <c r="B92" s="1" t="s">
        <v>67</v>
      </c>
      <c r="C92" s="1" t="s">
        <v>133</v>
      </c>
      <c r="D92" s="1" t="s">
        <v>134</v>
      </c>
      <c r="E92" s="1" t="s">
        <v>70</v>
      </c>
      <c r="F92" s="2">
        <v>14</v>
      </c>
      <c r="G92" s="1" t="s">
        <v>15</v>
      </c>
      <c r="H92" s="1" t="s">
        <v>16</v>
      </c>
      <c r="I92" s="2">
        <v>1</v>
      </c>
      <c r="J92" s="2">
        <v>100</v>
      </c>
      <c r="K92" s="2">
        <v>1</v>
      </c>
      <c r="L92" s="1" t="s">
        <v>23</v>
      </c>
      <c r="M92" s="1" t="s">
        <v>71</v>
      </c>
      <c r="N92" s="1">
        <v>13</v>
      </c>
      <c r="O92" s="1" t="s">
        <v>19</v>
      </c>
      <c r="P92" s="1" t="s">
        <v>65</v>
      </c>
      <c r="Q92" s="3"/>
      <c r="R92" s="3"/>
      <c r="S92" s="2">
        <v>1</v>
      </c>
      <c r="T92" s="2">
        <v>110718.84</v>
      </c>
      <c r="U92" s="2">
        <f t="shared" si="36"/>
        <v>110718.84</v>
      </c>
      <c r="V92" s="16">
        <f t="shared" si="37"/>
        <v>55840.194881805503</v>
      </c>
      <c r="W92" s="2">
        <f t="shared" si="38"/>
        <v>166559.03488180551</v>
      </c>
      <c r="X92" s="17">
        <f t="shared" si="47"/>
        <v>223.2</v>
      </c>
      <c r="Y92" s="17">
        <f t="shared" si="48"/>
        <v>85.8</v>
      </c>
      <c r="Z92" s="17">
        <f t="shared" si="49"/>
        <v>16661.039999999997</v>
      </c>
      <c r="AA92" s="17">
        <f t="shared" si="45"/>
        <v>1296.6719330855017</v>
      </c>
      <c r="AB92" s="17"/>
      <c r="AC92" s="17">
        <f t="shared" si="39"/>
        <v>2170.0892639999997</v>
      </c>
      <c r="AD92" s="17"/>
      <c r="AE92" s="17">
        <f t="shared" si="40"/>
        <v>1605.42318</v>
      </c>
      <c r="AF92" s="17">
        <f t="shared" si="41"/>
        <v>1091.4663247200001</v>
      </c>
      <c r="AG92" s="17"/>
      <c r="AH92" s="18">
        <f t="shared" si="42"/>
        <v>653.40000000000009</v>
      </c>
      <c r="AI92" s="17">
        <f t="shared" si="43"/>
        <v>55.35942</v>
      </c>
      <c r="AJ92" s="17"/>
      <c r="AK92" s="18">
        <f t="shared" si="44"/>
        <v>6864.56808</v>
      </c>
      <c r="AL92" s="17">
        <f t="shared" si="46"/>
        <v>25133.17668</v>
      </c>
    </row>
    <row r="93" spans="1:38" ht="13.5" thickBot="1">
      <c r="A93" s="1" t="s">
        <v>135</v>
      </c>
      <c r="B93" s="1" t="s">
        <v>136</v>
      </c>
      <c r="C93" s="1" t="s">
        <v>137</v>
      </c>
      <c r="D93" s="1" t="s">
        <v>138</v>
      </c>
      <c r="E93" s="1" t="s">
        <v>63</v>
      </c>
      <c r="F93" s="2">
        <v>15</v>
      </c>
      <c r="G93" s="1" t="s">
        <v>15</v>
      </c>
      <c r="H93" s="1" t="s">
        <v>16</v>
      </c>
      <c r="I93" s="2">
        <v>1</v>
      </c>
      <c r="J93" s="2">
        <v>100</v>
      </c>
      <c r="K93" s="2">
        <v>1</v>
      </c>
      <c r="L93" s="1" t="s">
        <v>23</v>
      </c>
      <c r="M93" s="1" t="s">
        <v>71</v>
      </c>
      <c r="N93" s="1">
        <v>13</v>
      </c>
      <c r="O93" s="1" t="s">
        <v>19</v>
      </c>
      <c r="P93" s="1" t="s">
        <v>65</v>
      </c>
      <c r="Q93" s="3"/>
      <c r="R93" s="3"/>
      <c r="S93" s="2">
        <v>1</v>
      </c>
      <c r="T93" s="2">
        <v>119232</v>
      </c>
      <c r="U93" s="2">
        <f t="shared" si="36"/>
        <v>119232</v>
      </c>
      <c r="V93" s="16">
        <f t="shared" si="37"/>
        <v>58858.976189085501</v>
      </c>
      <c r="W93" s="2">
        <f t="shared" si="38"/>
        <v>178090.97618908552</v>
      </c>
      <c r="X93" s="17">
        <f t="shared" si="47"/>
        <v>223.2</v>
      </c>
      <c r="Y93" s="17">
        <f t="shared" si="48"/>
        <v>85.8</v>
      </c>
      <c r="Z93" s="17">
        <f t="shared" si="49"/>
        <v>16661.039999999997</v>
      </c>
      <c r="AA93" s="17">
        <f t="shared" si="45"/>
        <v>1296.6719330855017</v>
      </c>
      <c r="AB93" s="17">
        <v>180</v>
      </c>
      <c r="AC93" s="17">
        <f t="shared" si="39"/>
        <v>2336.9472000000001</v>
      </c>
      <c r="AD93" s="17"/>
      <c r="AE93" s="17">
        <f t="shared" si="40"/>
        <v>1728.864</v>
      </c>
      <c r="AF93" s="17">
        <f t="shared" si="41"/>
        <v>1175.389056</v>
      </c>
      <c r="AG93" s="17"/>
      <c r="AH93" s="18">
        <f t="shared" si="42"/>
        <v>653.40000000000009</v>
      </c>
      <c r="AI93" s="17">
        <f t="shared" si="43"/>
        <v>59.616</v>
      </c>
      <c r="AJ93" s="17"/>
      <c r="AK93" s="18">
        <f t="shared" si="44"/>
        <v>7392.384</v>
      </c>
      <c r="AL93" s="17">
        <f t="shared" si="46"/>
        <v>27065.664000000001</v>
      </c>
    </row>
    <row r="94" spans="1:38" ht="13.5" thickBot="1">
      <c r="A94" s="1" t="s">
        <v>161</v>
      </c>
      <c r="B94" s="1" t="s">
        <v>162</v>
      </c>
      <c r="C94" s="1" t="s">
        <v>163</v>
      </c>
      <c r="D94" s="1" t="s">
        <v>164</v>
      </c>
      <c r="E94" s="1" t="s">
        <v>76</v>
      </c>
      <c r="F94" s="2">
        <v>9</v>
      </c>
      <c r="G94" s="1" t="s">
        <v>15</v>
      </c>
      <c r="H94" s="1" t="s">
        <v>16</v>
      </c>
      <c r="I94" s="2">
        <v>1</v>
      </c>
      <c r="J94" s="2">
        <v>100</v>
      </c>
      <c r="K94" s="2">
        <v>1</v>
      </c>
      <c r="L94" s="1" t="s">
        <v>23</v>
      </c>
      <c r="M94" s="1" t="s">
        <v>71</v>
      </c>
      <c r="N94" s="1">
        <v>13</v>
      </c>
      <c r="O94" s="1" t="s">
        <v>19</v>
      </c>
      <c r="P94" s="1" t="s">
        <v>65</v>
      </c>
      <c r="Q94" s="3"/>
      <c r="R94" s="3"/>
      <c r="S94" s="2">
        <v>1</v>
      </c>
      <c r="T94" s="2">
        <v>90872.04</v>
      </c>
      <c r="U94" s="2">
        <f t="shared" si="36"/>
        <v>90872.04</v>
      </c>
      <c r="V94" s="16">
        <f t="shared" si="37"/>
        <v>49222.1206474055</v>
      </c>
      <c r="W94" s="2">
        <f t="shared" si="38"/>
        <v>140094.16064740549</v>
      </c>
      <c r="X94" s="17">
        <f t="shared" si="47"/>
        <v>223.2</v>
      </c>
      <c r="Y94" s="17">
        <f t="shared" si="48"/>
        <v>85.8</v>
      </c>
      <c r="Z94" s="17">
        <f t="shared" si="49"/>
        <v>16661.039999999997</v>
      </c>
      <c r="AA94" s="17">
        <f t="shared" si="45"/>
        <v>1296.6719330855017</v>
      </c>
      <c r="AB94" s="17"/>
      <c r="AC94" s="17">
        <f t="shared" si="39"/>
        <v>1781.0919839999999</v>
      </c>
      <c r="AD94" s="17"/>
      <c r="AE94" s="17">
        <f t="shared" si="40"/>
        <v>1317.6445799999999</v>
      </c>
      <c r="AF94" s="17">
        <f t="shared" si="41"/>
        <v>895.81657031999998</v>
      </c>
      <c r="AG94" s="17"/>
      <c r="AH94" s="18">
        <f t="shared" si="42"/>
        <v>653.40000000000009</v>
      </c>
      <c r="AI94" s="17">
        <f t="shared" si="43"/>
        <v>45.436019999999999</v>
      </c>
      <c r="AJ94" s="17"/>
      <c r="AK94" s="18">
        <f t="shared" si="44"/>
        <v>5634.0664799999995</v>
      </c>
      <c r="AL94" s="17">
        <f t="shared" si="46"/>
        <v>20627.953079999999</v>
      </c>
    </row>
    <row r="95" spans="1:38" ht="13.5" thickBot="1">
      <c r="A95" s="1" t="s">
        <v>199</v>
      </c>
      <c r="B95" s="1" t="s">
        <v>674</v>
      </c>
      <c r="C95" s="1" t="s">
        <v>201</v>
      </c>
      <c r="D95" s="1" t="s">
        <v>202</v>
      </c>
      <c r="E95" s="1" t="s">
        <v>63</v>
      </c>
      <c r="F95" s="2">
        <v>4</v>
      </c>
      <c r="G95" s="1" t="s">
        <v>15</v>
      </c>
      <c r="H95" s="1" t="s">
        <v>16</v>
      </c>
      <c r="I95" s="2">
        <v>1</v>
      </c>
      <c r="J95" s="2">
        <v>100</v>
      </c>
      <c r="K95" s="2">
        <v>1</v>
      </c>
      <c r="L95" s="1" t="s">
        <v>23</v>
      </c>
      <c r="M95" s="1" t="s">
        <v>71</v>
      </c>
      <c r="N95" s="1">
        <v>13</v>
      </c>
      <c r="O95" s="1" t="s">
        <v>19</v>
      </c>
      <c r="P95" s="1" t="s">
        <v>65</v>
      </c>
      <c r="Q95" s="3"/>
      <c r="R95" s="3"/>
      <c r="S95" s="2">
        <v>1</v>
      </c>
      <c r="T95" s="2">
        <v>90872.04</v>
      </c>
      <c r="U95" s="2">
        <f t="shared" si="36"/>
        <v>90872.04</v>
      </c>
      <c r="V95" s="16">
        <f t="shared" si="37"/>
        <v>49222.1206474055</v>
      </c>
      <c r="W95" s="2">
        <f t="shared" si="38"/>
        <v>140094.16064740549</v>
      </c>
      <c r="X95" s="17">
        <f t="shared" si="47"/>
        <v>223.2</v>
      </c>
      <c r="Y95" s="17">
        <f t="shared" si="48"/>
        <v>85.8</v>
      </c>
      <c r="Z95" s="17">
        <f t="shared" si="49"/>
        <v>16661.039999999997</v>
      </c>
      <c r="AA95" s="17">
        <f t="shared" si="45"/>
        <v>1296.6719330855017</v>
      </c>
      <c r="AB95" s="17"/>
      <c r="AC95" s="17">
        <f t="shared" si="39"/>
        <v>1781.0919839999999</v>
      </c>
      <c r="AD95" s="17"/>
      <c r="AE95" s="17">
        <f t="shared" si="40"/>
        <v>1317.6445799999999</v>
      </c>
      <c r="AF95" s="17">
        <f t="shared" si="41"/>
        <v>895.81657031999998</v>
      </c>
      <c r="AG95" s="17"/>
      <c r="AH95" s="18">
        <f t="shared" si="42"/>
        <v>653.40000000000009</v>
      </c>
      <c r="AI95" s="17">
        <f t="shared" si="43"/>
        <v>45.436019999999999</v>
      </c>
      <c r="AJ95" s="17"/>
      <c r="AK95" s="18">
        <f t="shared" si="44"/>
        <v>5634.0664799999995</v>
      </c>
      <c r="AL95" s="17">
        <f t="shared" si="46"/>
        <v>20627.953079999999</v>
      </c>
    </row>
    <row r="96" spans="1:38" ht="13.5" thickBot="1">
      <c r="A96" s="1" t="s">
        <v>203</v>
      </c>
      <c r="B96" s="1" t="s">
        <v>200</v>
      </c>
      <c r="C96" s="3"/>
      <c r="D96" s="3"/>
      <c r="E96" s="3"/>
      <c r="F96" s="3"/>
      <c r="G96" s="1" t="s">
        <v>15</v>
      </c>
      <c r="H96" s="1" t="s">
        <v>16</v>
      </c>
      <c r="I96" s="2">
        <v>1</v>
      </c>
      <c r="J96" s="3"/>
      <c r="K96" s="3"/>
      <c r="L96" s="1" t="s">
        <v>23</v>
      </c>
      <c r="M96" s="1" t="s">
        <v>71</v>
      </c>
      <c r="N96" s="1">
        <v>13</v>
      </c>
      <c r="O96" s="1" t="s">
        <v>19</v>
      </c>
      <c r="P96" s="1" t="s">
        <v>65</v>
      </c>
      <c r="Q96" s="3"/>
      <c r="R96" s="3"/>
      <c r="S96" s="2">
        <v>1</v>
      </c>
      <c r="T96" s="2">
        <v>84383.76</v>
      </c>
      <c r="U96" s="2">
        <f t="shared" si="36"/>
        <v>84383.76</v>
      </c>
      <c r="V96" s="16">
        <f t="shared" si="37"/>
        <v>47058.551775165499</v>
      </c>
      <c r="W96" s="2">
        <f t="shared" si="38"/>
        <v>131442.31177516549</v>
      </c>
      <c r="X96" s="17">
        <f t="shared" si="47"/>
        <v>223.2</v>
      </c>
      <c r="Y96" s="17">
        <f t="shared" si="48"/>
        <v>85.8</v>
      </c>
      <c r="Z96" s="17">
        <f t="shared" si="49"/>
        <v>16661.039999999997</v>
      </c>
      <c r="AA96" s="17">
        <f t="shared" si="45"/>
        <v>1296.6719330855017</v>
      </c>
      <c r="AB96" s="17"/>
      <c r="AC96" s="17">
        <f t="shared" si="39"/>
        <v>1653.9216959999999</v>
      </c>
      <c r="AD96" s="17"/>
      <c r="AE96" s="17">
        <f t="shared" si="40"/>
        <v>1223.5645199999999</v>
      </c>
      <c r="AF96" s="17">
        <f t="shared" si="41"/>
        <v>831.85510608000004</v>
      </c>
      <c r="AG96" s="17"/>
      <c r="AH96" s="18">
        <f t="shared" si="42"/>
        <v>653.40000000000009</v>
      </c>
      <c r="AI96" s="17">
        <f t="shared" si="43"/>
        <v>42.191879999999998</v>
      </c>
      <c r="AJ96" s="17"/>
      <c r="AK96" s="18">
        <f t="shared" si="44"/>
        <v>5231.7931199999994</v>
      </c>
      <c r="AL96" s="17">
        <f t="shared" si="46"/>
        <v>19155.113519999999</v>
      </c>
    </row>
    <row r="97" spans="1:38" ht="13.5" thickBot="1">
      <c r="A97" s="1" t="s">
        <v>226</v>
      </c>
      <c r="B97" s="1" t="s">
        <v>227</v>
      </c>
      <c r="C97" s="1" t="s">
        <v>228</v>
      </c>
      <c r="D97" s="1" t="s">
        <v>229</v>
      </c>
      <c r="E97" s="1" t="s">
        <v>70</v>
      </c>
      <c r="F97" s="2">
        <v>15</v>
      </c>
      <c r="G97" s="1" t="s">
        <v>15</v>
      </c>
      <c r="H97" s="1" t="s">
        <v>16</v>
      </c>
      <c r="I97" s="2">
        <v>1</v>
      </c>
      <c r="J97" s="2">
        <v>100</v>
      </c>
      <c r="K97" s="2">
        <v>1</v>
      </c>
      <c r="L97" s="1" t="s">
        <v>23</v>
      </c>
      <c r="M97" s="1" t="s">
        <v>71</v>
      </c>
      <c r="N97" s="1">
        <v>13</v>
      </c>
      <c r="O97" s="1" t="s">
        <v>19</v>
      </c>
      <c r="P97" s="1" t="s">
        <v>65</v>
      </c>
      <c r="Q97" s="3"/>
      <c r="R97" s="3"/>
      <c r="S97" s="2">
        <v>1</v>
      </c>
      <c r="T97" s="2">
        <v>113486.76</v>
      </c>
      <c r="U97" s="2">
        <f t="shared" si="36"/>
        <v>113486.76</v>
      </c>
      <c r="V97" s="16">
        <f t="shared" si="37"/>
        <v>56763.179949165497</v>
      </c>
      <c r="W97" s="2">
        <f t="shared" si="38"/>
        <v>170249.93994916551</v>
      </c>
      <c r="X97" s="17">
        <f t="shared" si="47"/>
        <v>223.2</v>
      </c>
      <c r="Y97" s="17">
        <f t="shared" si="48"/>
        <v>85.8</v>
      </c>
      <c r="Z97" s="17">
        <f t="shared" si="49"/>
        <v>16661.039999999997</v>
      </c>
      <c r="AA97" s="17">
        <f t="shared" si="45"/>
        <v>1296.6719330855017</v>
      </c>
      <c r="AB97" s="17"/>
      <c r="AC97" s="17">
        <f t="shared" si="39"/>
        <v>2224.3404959999998</v>
      </c>
      <c r="AD97" s="17"/>
      <c r="AE97" s="17">
        <f t="shared" si="40"/>
        <v>1645.5580199999999</v>
      </c>
      <c r="AF97" s="17">
        <f t="shared" si="41"/>
        <v>1118.7524800799999</v>
      </c>
      <c r="AG97" s="17"/>
      <c r="AH97" s="18">
        <f t="shared" si="42"/>
        <v>653.40000000000009</v>
      </c>
      <c r="AI97" s="17">
        <f t="shared" si="43"/>
        <v>56.743380000000002</v>
      </c>
      <c r="AJ97" s="17"/>
      <c r="AK97" s="18">
        <f t="shared" si="44"/>
        <v>7036.1791199999998</v>
      </c>
      <c r="AL97" s="17">
        <f t="shared" si="46"/>
        <v>25761.49452</v>
      </c>
    </row>
    <row r="98" spans="1:38" ht="13.5" thickBot="1">
      <c r="A98" s="1" t="s">
        <v>230</v>
      </c>
      <c r="B98" s="1" t="s">
        <v>231</v>
      </c>
      <c r="C98" s="1" t="s">
        <v>232</v>
      </c>
      <c r="D98" s="1" t="s">
        <v>233</v>
      </c>
      <c r="E98" s="1" t="s">
        <v>76</v>
      </c>
      <c r="F98" s="2">
        <v>3</v>
      </c>
      <c r="G98" s="1" t="s">
        <v>15</v>
      </c>
      <c r="H98" s="1" t="s">
        <v>16</v>
      </c>
      <c r="I98" s="2">
        <v>1</v>
      </c>
      <c r="J98" s="2">
        <v>100</v>
      </c>
      <c r="K98" s="2">
        <v>1</v>
      </c>
      <c r="L98" s="1" t="s">
        <v>23</v>
      </c>
      <c r="M98" s="1" t="s">
        <v>71</v>
      </c>
      <c r="N98" s="1">
        <v>13</v>
      </c>
      <c r="O98" s="1" t="s">
        <v>19</v>
      </c>
      <c r="P98" s="1" t="s">
        <v>65</v>
      </c>
      <c r="Q98" s="3"/>
      <c r="R98" s="3"/>
      <c r="S98" s="2">
        <v>1</v>
      </c>
      <c r="T98" s="2">
        <v>78358.679999999993</v>
      </c>
      <c r="U98" s="2">
        <f t="shared" si="36"/>
        <v>78358.679999999993</v>
      </c>
      <c r="V98" s="16">
        <f t="shared" si="37"/>
        <v>45049.440648525502</v>
      </c>
      <c r="W98" s="2">
        <f t="shared" si="38"/>
        <v>123408.1206485255</v>
      </c>
      <c r="X98" s="17">
        <f t="shared" si="47"/>
        <v>223.2</v>
      </c>
      <c r="Y98" s="17">
        <f t="shared" si="48"/>
        <v>85.8</v>
      </c>
      <c r="Z98" s="17">
        <f t="shared" si="49"/>
        <v>16661.039999999997</v>
      </c>
      <c r="AA98" s="17">
        <f t="shared" si="45"/>
        <v>1296.6719330855017</v>
      </c>
      <c r="AB98" s="17"/>
      <c r="AC98" s="17">
        <f t="shared" si="39"/>
        <v>1535.8301279999998</v>
      </c>
      <c r="AD98" s="17"/>
      <c r="AE98" s="17">
        <f t="shared" si="40"/>
        <v>1136.2008599999999</v>
      </c>
      <c r="AF98" s="17">
        <f t="shared" si="41"/>
        <v>772.45986743999993</v>
      </c>
      <c r="AG98" s="17"/>
      <c r="AH98" s="18">
        <f t="shared" si="42"/>
        <v>653.40000000000009</v>
      </c>
      <c r="AI98" s="17">
        <f t="shared" si="43"/>
        <v>39.179339999999996</v>
      </c>
      <c r="AJ98" s="17"/>
      <c r="AK98" s="18">
        <f t="shared" si="44"/>
        <v>4858.2381599999999</v>
      </c>
      <c r="AL98" s="17">
        <f t="shared" si="46"/>
        <v>17787.42036</v>
      </c>
    </row>
    <row r="99" spans="1:38" ht="13.5" thickBot="1">
      <c r="A99" s="1" t="s">
        <v>256</v>
      </c>
      <c r="B99" s="1" t="s">
        <v>257</v>
      </c>
      <c r="C99" s="1" t="s">
        <v>258</v>
      </c>
      <c r="D99" s="1" t="s">
        <v>259</v>
      </c>
      <c r="E99" s="1" t="s">
        <v>260</v>
      </c>
      <c r="F99" s="2">
        <v>3</v>
      </c>
      <c r="G99" s="1" t="s">
        <v>15</v>
      </c>
      <c r="H99" s="1" t="s">
        <v>16</v>
      </c>
      <c r="I99" s="2">
        <v>1</v>
      </c>
      <c r="J99" s="2">
        <v>100</v>
      </c>
      <c r="K99" s="2">
        <v>1</v>
      </c>
      <c r="L99" s="1" t="s">
        <v>23</v>
      </c>
      <c r="M99" s="1" t="s">
        <v>71</v>
      </c>
      <c r="N99" s="1">
        <v>13</v>
      </c>
      <c r="O99" s="1" t="s">
        <v>19</v>
      </c>
      <c r="P99" s="1" t="s">
        <v>65</v>
      </c>
      <c r="Q99" s="3"/>
      <c r="R99" s="3"/>
      <c r="S99" s="2">
        <v>1</v>
      </c>
      <c r="T99" s="2">
        <v>64312.68</v>
      </c>
      <c r="U99" s="2">
        <f t="shared" si="36"/>
        <v>64312.68</v>
      </c>
      <c r="V99" s="16">
        <f t="shared" si="37"/>
        <v>40348.985112525501</v>
      </c>
      <c r="W99" s="2">
        <f t="shared" si="38"/>
        <v>104661.6651125255</v>
      </c>
      <c r="X99" s="17">
        <f t="shared" si="47"/>
        <v>223.2</v>
      </c>
      <c r="Y99" s="17">
        <f t="shared" si="48"/>
        <v>85.8</v>
      </c>
      <c r="Z99" s="17">
        <f t="shared" si="49"/>
        <v>16661.039999999997</v>
      </c>
      <c r="AA99" s="17">
        <f t="shared" si="45"/>
        <v>1296.6719330855017</v>
      </c>
      <c r="AB99" s="17"/>
      <c r="AC99" s="17">
        <f t="shared" si="39"/>
        <v>1260.5285280000001</v>
      </c>
      <c r="AD99" s="17"/>
      <c r="AE99" s="17">
        <f t="shared" si="40"/>
        <v>932.53386</v>
      </c>
      <c r="AF99" s="17">
        <f t="shared" si="41"/>
        <v>633.99439944000005</v>
      </c>
      <c r="AG99" s="17"/>
      <c r="AH99" s="18">
        <f t="shared" si="42"/>
        <v>636.69553200000007</v>
      </c>
      <c r="AI99" s="17">
        <f t="shared" si="43"/>
        <v>32.15634</v>
      </c>
      <c r="AJ99" s="17"/>
      <c r="AK99" s="18">
        <f t="shared" si="44"/>
        <v>3987.38616</v>
      </c>
      <c r="AL99" s="17">
        <f t="shared" si="46"/>
        <v>14598.978360000001</v>
      </c>
    </row>
    <row r="100" spans="1:38" ht="13.5" thickBot="1">
      <c r="A100" s="1" t="s">
        <v>272</v>
      </c>
      <c r="B100" s="1" t="s">
        <v>73</v>
      </c>
      <c r="C100" s="1" t="s">
        <v>273</v>
      </c>
      <c r="D100" s="1" t="s">
        <v>274</v>
      </c>
      <c r="E100" s="1" t="s">
        <v>76</v>
      </c>
      <c r="F100" s="2">
        <v>4</v>
      </c>
      <c r="G100" s="1" t="s">
        <v>15</v>
      </c>
      <c r="H100" s="1" t="s">
        <v>16</v>
      </c>
      <c r="I100" s="2">
        <v>1</v>
      </c>
      <c r="J100" s="2">
        <v>100</v>
      </c>
      <c r="K100" s="2">
        <v>1</v>
      </c>
      <c r="L100" s="1" t="s">
        <v>23</v>
      </c>
      <c r="M100" s="1" t="s">
        <v>71</v>
      </c>
      <c r="N100" s="1">
        <v>13</v>
      </c>
      <c r="O100" s="1" t="s">
        <v>19</v>
      </c>
      <c r="P100" s="1" t="s">
        <v>65</v>
      </c>
      <c r="Q100" s="3"/>
      <c r="R100" s="3"/>
      <c r="S100" s="2">
        <v>1</v>
      </c>
      <c r="T100" s="2">
        <v>80317.679999999993</v>
      </c>
      <c r="U100" s="2">
        <f t="shared" si="36"/>
        <v>80317.679999999993</v>
      </c>
      <c r="V100" s="16">
        <f t="shared" si="37"/>
        <v>45702.684870525496</v>
      </c>
      <c r="W100" s="2">
        <f t="shared" si="38"/>
        <v>126020.36487052549</v>
      </c>
      <c r="X100" s="17">
        <f t="shared" si="47"/>
        <v>223.2</v>
      </c>
      <c r="Y100" s="17">
        <f t="shared" si="48"/>
        <v>85.8</v>
      </c>
      <c r="Z100" s="17">
        <f t="shared" si="49"/>
        <v>16661.039999999997</v>
      </c>
      <c r="AA100" s="17">
        <f t="shared" si="45"/>
        <v>1296.6719330855017</v>
      </c>
      <c r="AB100" s="17"/>
      <c r="AC100" s="17">
        <f t="shared" si="39"/>
        <v>1574.2265279999999</v>
      </c>
      <c r="AD100" s="17"/>
      <c r="AE100" s="17">
        <f t="shared" si="40"/>
        <v>1164.60636</v>
      </c>
      <c r="AF100" s="17">
        <f t="shared" si="41"/>
        <v>791.77168943999993</v>
      </c>
      <c r="AG100" s="17"/>
      <c r="AH100" s="18">
        <f t="shared" si="42"/>
        <v>653.40000000000009</v>
      </c>
      <c r="AI100" s="17">
        <f t="shared" si="43"/>
        <v>40.158839999999998</v>
      </c>
      <c r="AJ100" s="17"/>
      <c r="AK100" s="18">
        <f t="shared" si="44"/>
        <v>4979.6961599999995</v>
      </c>
      <c r="AL100" s="17">
        <f t="shared" si="46"/>
        <v>18232.113359999999</v>
      </c>
    </row>
    <row r="101" spans="1:38" ht="13.5" thickBot="1">
      <c r="A101" s="1" t="s">
        <v>280</v>
      </c>
      <c r="B101" s="1" t="s">
        <v>73</v>
      </c>
      <c r="C101" s="33" t="s">
        <v>676</v>
      </c>
      <c r="D101" s="1" t="s">
        <v>675</v>
      </c>
      <c r="E101" s="3">
        <v>515</v>
      </c>
      <c r="F101" s="2">
        <v>3</v>
      </c>
      <c r="G101" s="1" t="s">
        <v>15</v>
      </c>
      <c r="H101" s="1" t="s">
        <v>16</v>
      </c>
      <c r="I101" s="2">
        <v>1</v>
      </c>
      <c r="J101" s="2">
        <v>100</v>
      </c>
      <c r="K101" s="2">
        <v>1</v>
      </c>
      <c r="L101" s="1" t="s">
        <v>23</v>
      </c>
      <c r="M101" s="1" t="s">
        <v>71</v>
      </c>
      <c r="N101" s="1">
        <v>13</v>
      </c>
      <c r="O101" s="1" t="s">
        <v>19</v>
      </c>
      <c r="P101" s="1" t="s">
        <v>65</v>
      </c>
      <c r="Q101" s="3"/>
      <c r="R101" s="3"/>
      <c r="S101" s="2">
        <v>1</v>
      </c>
      <c r="T101" s="2">
        <v>78358.679999999993</v>
      </c>
      <c r="U101" s="2">
        <f t="shared" si="36"/>
        <v>78358.679999999993</v>
      </c>
      <c r="V101" s="16">
        <f t="shared" si="37"/>
        <v>45049.440648525502</v>
      </c>
      <c r="W101" s="2">
        <f t="shared" si="38"/>
        <v>123408.1206485255</v>
      </c>
      <c r="X101" s="17">
        <f t="shared" si="47"/>
        <v>223.2</v>
      </c>
      <c r="Y101" s="17">
        <f t="shared" si="48"/>
        <v>85.8</v>
      </c>
      <c r="Z101" s="17">
        <f t="shared" si="49"/>
        <v>16661.039999999997</v>
      </c>
      <c r="AA101" s="17">
        <f t="shared" si="45"/>
        <v>1296.6719330855017</v>
      </c>
      <c r="AB101" s="17"/>
      <c r="AC101" s="17">
        <f t="shared" si="39"/>
        <v>1535.8301279999998</v>
      </c>
      <c r="AD101" s="17"/>
      <c r="AE101" s="17">
        <f t="shared" si="40"/>
        <v>1136.2008599999999</v>
      </c>
      <c r="AF101" s="17">
        <f t="shared" si="41"/>
        <v>772.45986743999993</v>
      </c>
      <c r="AG101" s="17"/>
      <c r="AH101" s="18">
        <f t="shared" si="42"/>
        <v>653.40000000000009</v>
      </c>
      <c r="AI101" s="17">
        <f t="shared" si="43"/>
        <v>39.179339999999996</v>
      </c>
      <c r="AJ101" s="17"/>
      <c r="AK101" s="18">
        <f t="shared" si="44"/>
        <v>4858.2381599999999</v>
      </c>
      <c r="AL101" s="17">
        <f t="shared" si="46"/>
        <v>17787.42036</v>
      </c>
    </row>
    <row r="102" spans="1:38" ht="13.5" thickBot="1">
      <c r="A102" s="1" t="s">
        <v>477</v>
      </c>
      <c r="B102" s="1" t="s">
        <v>478</v>
      </c>
      <c r="C102" s="1" t="s">
        <v>479</v>
      </c>
      <c r="D102" s="1" t="s">
        <v>480</v>
      </c>
      <c r="E102" s="1" t="s">
        <v>423</v>
      </c>
      <c r="F102" s="2">
        <v>12</v>
      </c>
      <c r="G102" s="1" t="s">
        <v>352</v>
      </c>
      <c r="H102" s="1" t="s">
        <v>16</v>
      </c>
      <c r="I102" s="2">
        <v>1</v>
      </c>
      <c r="J102" s="2">
        <v>100</v>
      </c>
      <c r="K102" s="2">
        <v>1</v>
      </c>
      <c r="L102" s="1" t="s">
        <v>23</v>
      </c>
      <c r="M102" s="1" t="s">
        <v>71</v>
      </c>
      <c r="N102" s="1">
        <v>13</v>
      </c>
      <c r="O102" s="1" t="s">
        <v>365</v>
      </c>
      <c r="P102" s="1" t="s">
        <v>65</v>
      </c>
      <c r="Q102" s="3"/>
      <c r="R102" s="3"/>
      <c r="S102" s="2">
        <v>1</v>
      </c>
      <c r="T102" s="2">
        <v>134757.07</v>
      </c>
      <c r="U102" s="2">
        <f t="shared" si="36"/>
        <v>134757.07</v>
      </c>
      <c r="V102" s="16">
        <f t="shared" si="37"/>
        <v>63740.796641145498</v>
      </c>
      <c r="W102" s="2">
        <f t="shared" si="38"/>
        <v>198497.86664114549</v>
      </c>
      <c r="X102" s="17">
        <f t="shared" si="47"/>
        <v>223.2</v>
      </c>
      <c r="Y102" s="17">
        <f t="shared" si="48"/>
        <v>85.8</v>
      </c>
      <c r="Z102" s="17">
        <f t="shared" si="49"/>
        <v>16661.039999999997</v>
      </c>
      <c r="AA102" s="17">
        <f t="shared" si="45"/>
        <v>1296.6719330855017</v>
      </c>
      <c r="AB102" s="17"/>
      <c r="AC102" s="17">
        <f t="shared" si="39"/>
        <v>2641.2385720000002</v>
      </c>
      <c r="AD102" s="17"/>
      <c r="AE102" s="17">
        <f t="shared" si="40"/>
        <v>1953.9775150000003</v>
      </c>
      <c r="AF102" s="17">
        <f t="shared" si="41"/>
        <v>1328.4351960600002</v>
      </c>
      <c r="AG102" s="17"/>
      <c r="AH102" s="18">
        <f t="shared" si="42"/>
        <v>653.40000000000009</v>
      </c>
      <c r="AI102" s="17">
        <f t="shared" si="43"/>
        <v>67.378534999999999</v>
      </c>
      <c r="AJ102" s="17"/>
      <c r="AK102" s="18">
        <f t="shared" si="44"/>
        <v>8239.7999999999993</v>
      </c>
      <c r="AL102" s="17">
        <f t="shared" si="46"/>
        <v>30589.854890000002</v>
      </c>
    </row>
    <row r="103" spans="1:38" ht="13.5" thickBot="1">
      <c r="A103" s="1" t="s">
        <v>485</v>
      </c>
      <c r="B103" s="1" t="s">
        <v>486</v>
      </c>
      <c r="C103" s="1" t="s">
        <v>487</v>
      </c>
      <c r="D103" s="1" t="s">
        <v>488</v>
      </c>
      <c r="E103" s="1" t="s">
        <v>489</v>
      </c>
      <c r="F103" s="2">
        <v>10</v>
      </c>
      <c r="G103" s="1" t="s">
        <v>352</v>
      </c>
      <c r="H103" s="1" t="s">
        <v>16</v>
      </c>
      <c r="I103" s="2">
        <v>1</v>
      </c>
      <c r="J103" s="2">
        <v>100</v>
      </c>
      <c r="K103" s="2">
        <v>1</v>
      </c>
      <c r="L103" s="1" t="s">
        <v>23</v>
      </c>
      <c r="M103" s="1" t="s">
        <v>71</v>
      </c>
      <c r="N103" s="1">
        <v>13</v>
      </c>
      <c r="O103" s="1" t="s">
        <v>365</v>
      </c>
      <c r="P103" s="1" t="s">
        <v>65</v>
      </c>
      <c r="Q103" s="3"/>
      <c r="R103" s="3"/>
      <c r="S103" s="2">
        <v>1</v>
      </c>
      <c r="T103" s="2">
        <v>117770.98</v>
      </c>
      <c r="U103" s="2">
        <f t="shared" si="36"/>
        <v>117770.98</v>
      </c>
      <c r="V103" s="16">
        <f t="shared" si="37"/>
        <v>58191.787381925504</v>
      </c>
      <c r="W103" s="2">
        <f t="shared" si="38"/>
        <v>175962.76738192549</v>
      </c>
      <c r="X103" s="17">
        <f t="shared" si="47"/>
        <v>223.2</v>
      </c>
      <c r="Y103" s="17">
        <f t="shared" si="48"/>
        <v>85.8</v>
      </c>
      <c r="Z103" s="17">
        <f t="shared" si="49"/>
        <v>16661.039999999997</v>
      </c>
      <c r="AA103" s="17">
        <f t="shared" si="45"/>
        <v>1296.6719330855017</v>
      </c>
      <c r="AB103" s="17"/>
      <c r="AC103" s="17">
        <f t="shared" si="39"/>
        <v>2308.3112079999996</v>
      </c>
      <c r="AD103" s="17"/>
      <c r="AE103" s="17">
        <f t="shared" si="40"/>
        <v>1707.67921</v>
      </c>
      <c r="AF103" s="17">
        <f t="shared" si="41"/>
        <v>1160.98632084</v>
      </c>
      <c r="AG103" s="17"/>
      <c r="AH103" s="18">
        <f t="shared" si="42"/>
        <v>653.40000000000009</v>
      </c>
      <c r="AI103" s="17">
        <f t="shared" si="43"/>
        <v>58.885489999999997</v>
      </c>
      <c r="AJ103" s="17"/>
      <c r="AK103" s="18">
        <f t="shared" si="44"/>
        <v>7301.8007600000001</v>
      </c>
      <c r="AL103" s="17">
        <f t="shared" si="46"/>
        <v>26734.012460000002</v>
      </c>
    </row>
    <row r="104" spans="1:38" ht="13.5" thickBot="1">
      <c r="A104" s="1" t="s">
        <v>60</v>
      </c>
      <c r="B104" s="1" t="s">
        <v>673</v>
      </c>
      <c r="C104" s="1" t="s">
        <v>61</v>
      </c>
      <c r="D104" s="1" t="s">
        <v>62</v>
      </c>
      <c r="E104" s="1" t="s">
        <v>63</v>
      </c>
      <c r="F104" s="2">
        <v>15</v>
      </c>
      <c r="G104" s="1" t="s">
        <v>15</v>
      </c>
      <c r="H104" s="1" t="s">
        <v>16</v>
      </c>
      <c r="I104" s="2">
        <v>1</v>
      </c>
      <c r="J104" s="2">
        <v>100</v>
      </c>
      <c r="K104" s="2">
        <v>1</v>
      </c>
      <c r="L104" s="1" t="s">
        <v>23</v>
      </c>
      <c r="M104" s="1" t="s">
        <v>64</v>
      </c>
      <c r="N104" s="1">
        <v>13</v>
      </c>
      <c r="O104" s="1" t="s">
        <v>19</v>
      </c>
      <c r="P104" s="1" t="s">
        <v>65</v>
      </c>
      <c r="Q104" s="3"/>
      <c r="R104" s="3"/>
      <c r="S104" s="2">
        <v>1</v>
      </c>
      <c r="T104" s="2">
        <v>119232.03</v>
      </c>
      <c r="U104" s="2">
        <f t="shared" si="36"/>
        <v>119232.03</v>
      </c>
      <c r="V104" s="16">
        <f t="shared" si="37"/>
        <v>58858.986192825498</v>
      </c>
      <c r="W104" s="2">
        <f t="shared" si="38"/>
        <v>178091.01619282551</v>
      </c>
      <c r="X104" s="17">
        <f t="shared" si="47"/>
        <v>223.2</v>
      </c>
      <c r="Y104" s="17">
        <f t="shared" si="48"/>
        <v>85.8</v>
      </c>
      <c r="Z104" s="17">
        <f t="shared" si="49"/>
        <v>16661.039999999997</v>
      </c>
      <c r="AA104" s="17">
        <f t="shared" si="45"/>
        <v>1296.6719330855017</v>
      </c>
      <c r="AB104" s="17">
        <v>180</v>
      </c>
      <c r="AC104" s="17">
        <f t="shared" si="39"/>
        <v>2336.9477879999999</v>
      </c>
      <c r="AD104" s="17"/>
      <c r="AE104" s="17">
        <f t="shared" si="40"/>
        <v>1728.864435</v>
      </c>
      <c r="AF104" s="17">
        <f t="shared" si="41"/>
        <v>1175.3893517399999</v>
      </c>
      <c r="AG104" s="17"/>
      <c r="AH104" s="18">
        <f t="shared" si="42"/>
        <v>653.40000000000009</v>
      </c>
      <c r="AI104" s="17">
        <f t="shared" si="43"/>
        <v>59.616014999999997</v>
      </c>
      <c r="AJ104" s="17"/>
      <c r="AK104" s="18">
        <f t="shared" si="44"/>
        <v>7392.3858600000003</v>
      </c>
      <c r="AL104" s="17">
        <f t="shared" si="46"/>
        <v>27065.67081</v>
      </c>
    </row>
    <row r="105" spans="1:38" ht="13.5" thickBot="1">
      <c r="A105" s="1" t="s">
        <v>109</v>
      </c>
      <c r="B105" s="1" t="s">
        <v>110</v>
      </c>
      <c r="C105" s="1" t="s">
        <v>111</v>
      </c>
      <c r="D105" s="1" t="s">
        <v>112</v>
      </c>
      <c r="E105" s="1" t="s">
        <v>113</v>
      </c>
      <c r="F105" s="2">
        <v>6</v>
      </c>
      <c r="G105" s="1" t="s">
        <v>15</v>
      </c>
      <c r="H105" s="1" t="s">
        <v>16</v>
      </c>
      <c r="I105" s="2">
        <v>1</v>
      </c>
      <c r="J105" s="2">
        <v>100</v>
      </c>
      <c r="K105" s="2">
        <v>1</v>
      </c>
      <c r="L105" s="1" t="s">
        <v>23</v>
      </c>
      <c r="M105" s="1" t="s">
        <v>64</v>
      </c>
      <c r="N105" s="1">
        <v>13</v>
      </c>
      <c r="O105" s="1" t="s">
        <v>19</v>
      </c>
      <c r="P105" s="1" t="s">
        <v>65</v>
      </c>
      <c r="Q105" s="3"/>
      <c r="R105" s="3"/>
      <c r="S105" s="2">
        <v>1</v>
      </c>
      <c r="T105" s="2">
        <v>86324.901099999959</v>
      </c>
      <c r="U105" s="2">
        <f t="shared" si="36"/>
        <v>86324.901099999959</v>
      </c>
      <c r="V105" s="16">
        <f t="shared" si="37"/>
        <v>47705.84080408929</v>
      </c>
      <c r="W105" s="2">
        <f t="shared" si="38"/>
        <v>134030.74190408926</v>
      </c>
      <c r="X105" s="17">
        <f t="shared" si="47"/>
        <v>223.2</v>
      </c>
      <c r="Y105" s="17">
        <f t="shared" si="48"/>
        <v>85.8</v>
      </c>
      <c r="Z105" s="17">
        <f t="shared" si="49"/>
        <v>16661.039999999997</v>
      </c>
      <c r="AA105" s="17">
        <f t="shared" si="45"/>
        <v>1296.6719330855017</v>
      </c>
      <c r="AB105" s="17"/>
      <c r="AC105" s="17">
        <f t="shared" si="39"/>
        <v>1691.9680615599991</v>
      </c>
      <c r="AD105" s="17"/>
      <c r="AE105" s="17">
        <f t="shared" si="40"/>
        <v>1251.7110659499995</v>
      </c>
      <c r="AF105" s="17">
        <f t="shared" si="41"/>
        <v>850.99087504379963</v>
      </c>
      <c r="AG105" s="17"/>
      <c r="AH105" s="18">
        <f t="shared" si="42"/>
        <v>653.40000000000009</v>
      </c>
      <c r="AI105" s="17">
        <f t="shared" si="43"/>
        <v>43.162450549999981</v>
      </c>
      <c r="AJ105" s="17"/>
      <c r="AK105" s="18">
        <f t="shared" si="44"/>
        <v>5352.1438681999971</v>
      </c>
      <c r="AL105" s="17">
        <f t="shared" si="46"/>
        <v>19595.752549699992</v>
      </c>
    </row>
    <row r="106" spans="1:38" ht="13.5" thickBot="1">
      <c r="A106" s="1" t="s">
        <v>119</v>
      </c>
      <c r="B106" s="1" t="s">
        <v>120</v>
      </c>
      <c r="C106" s="1" t="s">
        <v>121</v>
      </c>
      <c r="D106" s="1" t="s">
        <v>122</v>
      </c>
      <c r="E106" s="1" t="s">
        <v>63</v>
      </c>
      <c r="F106" s="2">
        <v>15</v>
      </c>
      <c r="G106" s="1" t="s">
        <v>15</v>
      </c>
      <c r="H106" s="1" t="s">
        <v>16</v>
      </c>
      <c r="I106" s="2">
        <v>1</v>
      </c>
      <c r="J106" s="2">
        <v>100</v>
      </c>
      <c r="K106" s="2">
        <v>1</v>
      </c>
      <c r="L106" s="1" t="s">
        <v>23</v>
      </c>
      <c r="M106" s="1" t="s">
        <v>64</v>
      </c>
      <c r="N106" s="1">
        <v>13</v>
      </c>
      <c r="O106" s="1" t="s">
        <v>19</v>
      </c>
      <c r="P106" s="1" t="s">
        <v>65</v>
      </c>
      <c r="Q106" s="3"/>
      <c r="R106" s="3"/>
      <c r="S106" s="2">
        <v>1</v>
      </c>
      <c r="T106" s="2">
        <v>116097.40370000005</v>
      </c>
      <c r="U106" s="2">
        <f t="shared" ref="U106:U137" si="50">+T106*S106</f>
        <v>116097.40370000005</v>
      </c>
      <c r="V106" s="16">
        <f t="shared" ref="V106:V137" si="51">SUM(X106:AL106)</f>
        <v>57813.719976080116</v>
      </c>
      <c r="W106" s="2">
        <f t="shared" ref="W106:W137" si="52">+U106+V106</f>
        <v>173911.12367608017</v>
      </c>
      <c r="X106" s="17">
        <f t="shared" si="47"/>
        <v>223.2</v>
      </c>
      <c r="Y106" s="17">
        <f t="shared" si="48"/>
        <v>85.8</v>
      </c>
      <c r="Z106" s="17">
        <f t="shared" si="49"/>
        <v>16661.039999999997</v>
      </c>
      <c r="AA106" s="17">
        <f t="shared" si="45"/>
        <v>1296.6719330855017</v>
      </c>
      <c r="AB106" s="17">
        <v>180</v>
      </c>
      <c r="AC106" s="17">
        <f t="shared" ref="AC106:AC137" si="53">+U106*$AC$8</f>
        <v>2275.5091125200011</v>
      </c>
      <c r="AD106" s="17"/>
      <c r="AE106" s="17">
        <f t="shared" ref="AE106:AE137" si="54">+U106*$AE$8</f>
        <v>1683.4123536500008</v>
      </c>
      <c r="AF106" s="17">
        <f t="shared" ref="AF106:AF137" si="55">+U106*$AF$8</f>
        <v>1144.4882056746005</v>
      </c>
      <c r="AG106" s="17"/>
      <c r="AH106" s="18">
        <f t="shared" ref="AH106:AH137" si="56">SUM(IF(T106&gt;65999,((66000*$AH$8)*S106),(IF(T106&lt;66000,($AH$8*(U106))))))</f>
        <v>653.40000000000009</v>
      </c>
      <c r="AI106" s="17">
        <f t="shared" ref="AI106:AI137" si="57">+U106*$AI$8</f>
        <v>58.048701850000029</v>
      </c>
      <c r="AJ106" s="17"/>
      <c r="AK106" s="18">
        <f t="shared" ref="AK106:AK137" si="58">SUM(IF(T106&gt;132900,((132900*$AK$8)*S106),(IF(T106&lt;132900,($AK$8*(U106))))))</f>
        <v>7198.0390294000035</v>
      </c>
      <c r="AL106" s="17">
        <f t="shared" si="46"/>
        <v>26354.110639900013</v>
      </c>
    </row>
    <row r="107" spans="1:38" ht="13.5" thickBot="1">
      <c r="A107" s="1" t="s">
        <v>128</v>
      </c>
      <c r="B107" s="1" t="s">
        <v>129</v>
      </c>
      <c r="C107" s="1" t="s">
        <v>130</v>
      </c>
      <c r="D107" s="1" t="s">
        <v>131</v>
      </c>
      <c r="E107" s="1" t="s">
        <v>113</v>
      </c>
      <c r="F107" s="2">
        <v>9</v>
      </c>
      <c r="G107" s="1" t="s">
        <v>15</v>
      </c>
      <c r="H107" s="1" t="s">
        <v>16</v>
      </c>
      <c r="I107" s="2">
        <v>1</v>
      </c>
      <c r="J107" s="2">
        <v>100</v>
      </c>
      <c r="K107" s="2">
        <v>1</v>
      </c>
      <c r="L107" s="1" t="s">
        <v>23</v>
      </c>
      <c r="M107" s="1" t="s">
        <v>64</v>
      </c>
      <c r="N107" s="1">
        <v>13</v>
      </c>
      <c r="O107" s="1" t="s">
        <v>19</v>
      </c>
      <c r="P107" s="1" t="s">
        <v>65</v>
      </c>
      <c r="Q107" s="3"/>
      <c r="R107" s="3"/>
      <c r="S107" s="2">
        <v>1</v>
      </c>
      <c r="T107" s="2">
        <v>88655.76</v>
      </c>
      <c r="U107" s="2">
        <f t="shared" si="50"/>
        <v>88655.76</v>
      </c>
      <c r="V107" s="16">
        <f t="shared" si="51"/>
        <v>48483.084351165497</v>
      </c>
      <c r="W107" s="2">
        <f t="shared" si="52"/>
        <v>137138.84435116549</v>
      </c>
      <c r="X107" s="17">
        <f t="shared" si="47"/>
        <v>223.2</v>
      </c>
      <c r="Y107" s="17">
        <f t="shared" si="48"/>
        <v>85.8</v>
      </c>
      <c r="Z107" s="17">
        <f t="shared" si="49"/>
        <v>16661.039999999997</v>
      </c>
      <c r="AA107" s="17">
        <f t="shared" si="45"/>
        <v>1296.6719330855017</v>
      </c>
      <c r="AB107" s="17"/>
      <c r="AC107" s="17">
        <f t="shared" si="53"/>
        <v>1737.6528959999998</v>
      </c>
      <c r="AD107" s="17"/>
      <c r="AE107" s="17">
        <f t="shared" si="54"/>
        <v>1285.5085200000001</v>
      </c>
      <c r="AF107" s="17">
        <f t="shared" si="55"/>
        <v>873.96848207999994</v>
      </c>
      <c r="AG107" s="17"/>
      <c r="AH107" s="18">
        <f t="shared" si="56"/>
        <v>653.40000000000009</v>
      </c>
      <c r="AI107" s="17">
        <f t="shared" si="57"/>
        <v>44.32788</v>
      </c>
      <c r="AJ107" s="17"/>
      <c r="AK107" s="18">
        <f t="shared" si="58"/>
        <v>5496.6571199999998</v>
      </c>
      <c r="AL107" s="17">
        <f t="shared" si="46"/>
        <v>20124.857519999998</v>
      </c>
    </row>
    <row r="108" spans="1:38" ht="13.5" thickBot="1">
      <c r="A108" s="1" t="s">
        <v>165</v>
      </c>
      <c r="B108" s="1" t="s">
        <v>129</v>
      </c>
      <c r="C108" s="1" t="s">
        <v>166</v>
      </c>
      <c r="D108" s="1" t="s">
        <v>167</v>
      </c>
      <c r="E108" s="1" t="s">
        <v>113</v>
      </c>
      <c r="F108" s="2">
        <v>10</v>
      </c>
      <c r="G108" s="1" t="s">
        <v>15</v>
      </c>
      <c r="H108" s="1" t="s">
        <v>16</v>
      </c>
      <c r="I108" s="2">
        <v>1</v>
      </c>
      <c r="J108" s="2">
        <v>100</v>
      </c>
      <c r="K108" s="2">
        <v>1</v>
      </c>
      <c r="L108" s="1" t="s">
        <v>23</v>
      </c>
      <c r="M108" s="1" t="s">
        <v>64</v>
      </c>
      <c r="N108" s="1">
        <v>13</v>
      </c>
      <c r="O108" s="1" t="s">
        <v>19</v>
      </c>
      <c r="P108" s="1" t="s">
        <v>65</v>
      </c>
      <c r="Q108" s="3"/>
      <c r="R108" s="3"/>
      <c r="S108" s="2">
        <v>1</v>
      </c>
      <c r="T108" s="2">
        <v>90872.04</v>
      </c>
      <c r="U108" s="2">
        <f t="shared" si="50"/>
        <v>90872.04</v>
      </c>
      <c r="V108" s="16">
        <f t="shared" si="51"/>
        <v>49402.1206474055</v>
      </c>
      <c r="W108" s="2">
        <f t="shared" si="52"/>
        <v>140274.16064740549</v>
      </c>
      <c r="X108" s="17">
        <f t="shared" si="47"/>
        <v>223.2</v>
      </c>
      <c r="Y108" s="17">
        <f t="shared" si="48"/>
        <v>85.8</v>
      </c>
      <c r="Z108" s="17">
        <f t="shared" si="49"/>
        <v>16661.039999999997</v>
      </c>
      <c r="AA108" s="17">
        <f t="shared" si="45"/>
        <v>1296.6719330855017</v>
      </c>
      <c r="AB108" s="17">
        <v>180</v>
      </c>
      <c r="AC108" s="17">
        <f t="shared" si="53"/>
        <v>1781.0919839999999</v>
      </c>
      <c r="AD108" s="17"/>
      <c r="AE108" s="17">
        <f t="shared" si="54"/>
        <v>1317.6445799999999</v>
      </c>
      <c r="AF108" s="17">
        <f t="shared" si="55"/>
        <v>895.81657031999998</v>
      </c>
      <c r="AG108" s="17"/>
      <c r="AH108" s="18">
        <f t="shared" si="56"/>
        <v>653.40000000000009</v>
      </c>
      <c r="AI108" s="17">
        <f t="shared" si="57"/>
        <v>45.436019999999999</v>
      </c>
      <c r="AJ108" s="17"/>
      <c r="AK108" s="18">
        <f t="shared" si="58"/>
        <v>5634.0664799999995</v>
      </c>
      <c r="AL108" s="17">
        <f t="shared" si="46"/>
        <v>20627.953079999999</v>
      </c>
    </row>
    <row r="109" spans="1:38" ht="13.5" thickBot="1">
      <c r="A109" s="1" t="s">
        <v>191</v>
      </c>
      <c r="B109" s="1" t="s">
        <v>192</v>
      </c>
      <c r="C109" s="1" t="s">
        <v>193</v>
      </c>
      <c r="D109" s="1" t="s">
        <v>194</v>
      </c>
      <c r="E109" s="1" t="s">
        <v>113</v>
      </c>
      <c r="F109" s="2">
        <v>11</v>
      </c>
      <c r="G109" s="1" t="s">
        <v>15</v>
      </c>
      <c r="H109" s="1" t="s">
        <v>16</v>
      </c>
      <c r="I109" s="2">
        <v>1</v>
      </c>
      <c r="J109" s="2">
        <v>100</v>
      </c>
      <c r="K109" s="2">
        <v>1</v>
      </c>
      <c r="L109" s="1" t="s">
        <v>23</v>
      </c>
      <c r="M109" s="1" t="s">
        <v>64</v>
      </c>
      <c r="N109" s="1">
        <v>13</v>
      </c>
      <c r="O109" s="1" t="s">
        <v>19</v>
      </c>
      <c r="P109" s="1" t="s">
        <v>65</v>
      </c>
      <c r="Q109" s="3"/>
      <c r="R109" s="3"/>
      <c r="S109" s="2">
        <v>1</v>
      </c>
      <c r="T109" s="2">
        <v>93143.88</v>
      </c>
      <c r="U109" s="2">
        <f t="shared" si="50"/>
        <v>93143.88</v>
      </c>
      <c r="V109" s="16">
        <f t="shared" si="51"/>
        <v>49979.683870125504</v>
      </c>
      <c r="W109" s="2">
        <f t="shared" si="52"/>
        <v>143123.56387012551</v>
      </c>
      <c r="X109" s="17">
        <f t="shared" si="47"/>
        <v>223.2</v>
      </c>
      <c r="Y109" s="17">
        <f t="shared" si="48"/>
        <v>85.8</v>
      </c>
      <c r="Z109" s="17">
        <f t="shared" si="49"/>
        <v>16661.039999999997</v>
      </c>
      <c r="AA109" s="17">
        <f t="shared" si="45"/>
        <v>1296.6719330855017</v>
      </c>
      <c r="AB109" s="17"/>
      <c r="AC109" s="17">
        <f t="shared" si="53"/>
        <v>1825.620048</v>
      </c>
      <c r="AD109" s="17"/>
      <c r="AE109" s="17">
        <f t="shared" si="54"/>
        <v>1350.58626</v>
      </c>
      <c r="AF109" s="17">
        <f t="shared" si="55"/>
        <v>918.21236904000011</v>
      </c>
      <c r="AG109" s="17"/>
      <c r="AH109" s="18">
        <f t="shared" si="56"/>
        <v>653.40000000000009</v>
      </c>
      <c r="AI109" s="17">
        <f t="shared" si="57"/>
        <v>46.571940000000005</v>
      </c>
      <c r="AJ109" s="17"/>
      <c r="AK109" s="18">
        <f t="shared" si="58"/>
        <v>5774.9205600000005</v>
      </c>
      <c r="AL109" s="17">
        <f t="shared" si="46"/>
        <v>21143.660760000002</v>
      </c>
    </row>
    <row r="110" spans="1:38" ht="13.5" thickBot="1">
      <c r="A110" s="1" t="s">
        <v>195</v>
      </c>
      <c r="B110" s="1" t="s">
        <v>196</v>
      </c>
      <c r="C110" s="1" t="s">
        <v>197</v>
      </c>
      <c r="D110" s="1" t="s">
        <v>198</v>
      </c>
      <c r="E110" s="1" t="s">
        <v>14</v>
      </c>
      <c r="F110" s="2">
        <v>15</v>
      </c>
      <c r="G110" s="1" t="s">
        <v>15</v>
      </c>
      <c r="H110" s="1" t="s">
        <v>16</v>
      </c>
      <c r="I110" s="2">
        <v>1</v>
      </c>
      <c r="J110" s="2">
        <v>100</v>
      </c>
      <c r="K110" s="2">
        <v>1</v>
      </c>
      <c r="L110" s="1" t="s">
        <v>23</v>
      </c>
      <c r="M110" s="1" t="s">
        <v>64</v>
      </c>
      <c r="N110" s="1">
        <v>13</v>
      </c>
      <c r="O110" s="1" t="s">
        <v>19</v>
      </c>
      <c r="P110" s="1" t="s">
        <v>65</v>
      </c>
      <c r="Q110" s="3"/>
      <c r="R110" s="3"/>
      <c r="S110" s="2">
        <v>1</v>
      </c>
      <c r="T110" s="2">
        <v>74582.880000000005</v>
      </c>
      <c r="U110" s="2">
        <f t="shared" si="50"/>
        <v>74582.880000000005</v>
      </c>
      <c r="V110" s="16">
        <f t="shared" si="51"/>
        <v>43970.369932125497</v>
      </c>
      <c r="W110" s="2">
        <f t="shared" si="52"/>
        <v>118553.2499321255</v>
      </c>
      <c r="X110" s="17">
        <f t="shared" si="47"/>
        <v>223.2</v>
      </c>
      <c r="Y110" s="17">
        <f t="shared" si="48"/>
        <v>85.8</v>
      </c>
      <c r="Z110" s="17">
        <f t="shared" si="49"/>
        <v>16661.039999999997</v>
      </c>
      <c r="AA110" s="17">
        <f t="shared" si="45"/>
        <v>1296.6719330855017</v>
      </c>
      <c r="AB110" s="17">
        <v>180</v>
      </c>
      <c r="AC110" s="17">
        <f t="shared" si="53"/>
        <v>1461.8244480000001</v>
      </c>
      <c r="AD110" s="17"/>
      <c r="AE110" s="17">
        <f t="shared" si="54"/>
        <v>1081.4517600000001</v>
      </c>
      <c r="AF110" s="17">
        <f t="shared" si="55"/>
        <v>735.23803104000012</v>
      </c>
      <c r="AG110" s="17"/>
      <c r="AH110" s="18">
        <f t="shared" si="56"/>
        <v>653.40000000000009</v>
      </c>
      <c r="AI110" s="17">
        <f t="shared" si="57"/>
        <v>37.291440000000001</v>
      </c>
      <c r="AJ110" s="17"/>
      <c r="AK110" s="18">
        <f t="shared" si="58"/>
        <v>4624.1385600000003</v>
      </c>
      <c r="AL110" s="17">
        <f t="shared" si="46"/>
        <v>16930.313760000001</v>
      </c>
    </row>
    <row r="111" spans="1:38" ht="13.5" thickBot="1">
      <c r="A111" s="1" t="s">
        <v>244</v>
      </c>
      <c r="B111" s="1" t="s">
        <v>192</v>
      </c>
      <c r="C111" s="1" t="s">
        <v>245</v>
      </c>
      <c r="D111" s="1" t="s">
        <v>246</v>
      </c>
      <c r="E111" s="1" t="s">
        <v>113</v>
      </c>
      <c r="F111" s="2">
        <v>11</v>
      </c>
      <c r="G111" s="1" t="s">
        <v>15</v>
      </c>
      <c r="H111" s="1" t="s">
        <v>16</v>
      </c>
      <c r="I111" s="2">
        <v>1</v>
      </c>
      <c r="J111" s="2">
        <v>100</v>
      </c>
      <c r="K111" s="2">
        <v>1</v>
      </c>
      <c r="L111" s="1" t="s">
        <v>23</v>
      </c>
      <c r="M111" s="1" t="s">
        <v>64</v>
      </c>
      <c r="N111" s="1">
        <v>13</v>
      </c>
      <c r="O111" s="1" t="s">
        <v>19</v>
      </c>
      <c r="P111" s="1" t="s">
        <v>65</v>
      </c>
      <c r="Q111" s="3"/>
      <c r="R111" s="3"/>
      <c r="S111" s="2">
        <v>1</v>
      </c>
      <c r="T111" s="2">
        <v>93143.88</v>
      </c>
      <c r="U111" s="2">
        <f t="shared" si="50"/>
        <v>93143.88</v>
      </c>
      <c r="V111" s="16">
        <f t="shared" si="51"/>
        <v>49979.683870125504</v>
      </c>
      <c r="W111" s="2">
        <f t="shared" si="52"/>
        <v>143123.56387012551</v>
      </c>
      <c r="X111" s="17">
        <f t="shared" si="47"/>
        <v>223.2</v>
      </c>
      <c r="Y111" s="17">
        <f t="shared" si="48"/>
        <v>85.8</v>
      </c>
      <c r="Z111" s="17">
        <f t="shared" si="49"/>
        <v>16661.039999999997</v>
      </c>
      <c r="AA111" s="17">
        <f t="shared" si="45"/>
        <v>1296.6719330855017</v>
      </c>
      <c r="AB111" s="17"/>
      <c r="AC111" s="17">
        <f t="shared" si="53"/>
        <v>1825.620048</v>
      </c>
      <c r="AD111" s="17"/>
      <c r="AE111" s="17">
        <f t="shared" si="54"/>
        <v>1350.58626</v>
      </c>
      <c r="AF111" s="17">
        <f t="shared" si="55"/>
        <v>918.21236904000011</v>
      </c>
      <c r="AG111" s="17"/>
      <c r="AH111" s="18">
        <f t="shared" si="56"/>
        <v>653.40000000000009</v>
      </c>
      <c r="AI111" s="17">
        <f t="shared" si="57"/>
        <v>46.571940000000005</v>
      </c>
      <c r="AJ111" s="17"/>
      <c r="AK111" s="18">
        <f t="shared" si="58"/>
        <v>5774.9205600000005</v>
      </c>
      <c r="AL111" s="17">
        <f t="shared" si="46"/>
        <v>21143.660760000002</v>
      </c>
    </row>
    <row r="112" spans="1:38" ht="13.5" thickBot="1">
      <c r="A112" s="1" t="s">
        <v>269</v>
      </c>
      <c r="B112" s="1" t="s">
        <v>192</v>
      </c>
      <c r="C112" s="1" t="s">
        <v>270</v>
      </c>
      <c r="D112" s="1" t="s">
        <v>271</v>
      </c>
      <c r="E112" s="1" t="s">
        <v>113</v>
      </c>
      <c r="F112" s="2">
        <v>5</v>
      </c>
      <c r="G112" s="1" t="s">
        <v>15</v>
      </c>
      <c r="H112" s="1" t="s">
        <v>16</v>
      </c>
      <c r="I112" s="2">
        <v>1</v>
      </c>
      <c r="J112" s="2">
        <v>100</v>
      </c>
      <c r="K112" s="2">
        <v>1</v>
      </c>
      <c r="L112" s="1" t="s">
        <v>23</v>
      </c>
      <c r="M112" s="1" t="s">
        <v>64</v>
      </c>
      <c r="N112" s="1">
        <v>13</v>
      </c>
      <c r="O112" s="1" t="s">
        <v>19</v>
      </c>
      <c r="P112" s="1" t="s">
        <v>65</v>
      </c>
      <c r="Q112" s="3"/>
      <c r="R112" s="3"/>
      <c r="S112" s="2">
        <v>1</v>
      </c>
      <c r="T112" s="2">
        <v>80317.679999999993</v>
      </c>
      <c r="U112" s="2">
        <f t="shared" si="50"/>
        <v>80317.679999999993</v>
      </c>
      <c r="V112" s="16">
        <f t="shared" si="51"/>
        <v>45702.684870525496</v>
      </c>
      <c r="W112" s="2">
        <f t="shared" si="52"/>
        <v>126020.36487052549</v>
      </c>
      <c r="X112" s="17">
        <f t="shared" si="47"/>
        <v>223.2</v>
      </c>
      <c r="Y112" s="17">
        <f t="shared" si="48"/>
        <v>85.8</v>
      </c>
      <c r="Z112" s="17">
        <f t="shared" si="49"/>
        <v>16661.039999999997</v>
      </c>
      <c r="AA112" s="17">
        <f t="shared" si="45"/>
        <v>1296.6719330855017</v>
      </c>
      <c r="AB112" s="17"/>
      <c r="AC112" s="17">
        <f t="shared" si="53"/>
        <v>1574.2265279999999</v>
      </c>
      <c r="AD112" s="17"/>
      <c r="AE112" s="17">
        <f t="shared" si="54"/>
        <v>1164.60636</v>
      </c>
      <c r="AF112" s="17">
        <f t="shared" si="55"/>
        <v>791.77168943999993</v>
      </c>
      <c r="AG112" s="17"/>
      <c r="AH112" s="18">
        <f t="shared" si="56"/>
        <v>653.40000000000009</v>
      </c>
      <c r="AI112" s="17">
        <f t="shared" si="57"/>
        <v>40.158839999999998</v>
      </c>
      <c r="AJ112" s="17"/>
      <c r="AK112" s="18">
        <f t="shared" si="58"/>
        <v>4979.6961599999995</v>
      </c>
      <c r="AL112" s="17">
        <f t="shared" si="46"/>
        <v>18232.113359999999</v>
      </c>
    </row>
    <row r="113" spans="1:38" ht="13.5" thickBot="1">
      <c r="A113" s="1" t="s">
        <v>277</v>
      </c>
      <c r="B113" s="1" t="s">
        <v>196</v>
      </c>
      <c r="C113" s="1" t="s">
        <v>278</v>
      </c>
      <c r="D113" s="1" t="s">
        <v>279</v>
      </c>
      <c r="E113" s="1" t="s">
        <v>14</v>
      </c>
      <c r="F113" s="2">
        <v>4</v>
      </c>
      <c r="G113" s="1" t="s">
        <v>15</v>
      </c>
      <c r="H113" s="1" t="s">
        <v>16</v>
      </c>
      <c r="I113" s="2">
        <v>1</v>
      </c>
      <c r="J113" s="2">
        <v>100</v>
      </c>
      <c r="K113" s="2">
        <v>1</v>
      </c>
      <c r="L113" s="1" t="s">
        <v>23</v>
      </c>
      <c r="M113" s="1" t="s">
        <v>64</v>
      </c>
      <c r="N113" s="1">
        <v>13</v>
      </c>
      <c r="O113" s="1" t="s">
        <v>19</v>
      </c>
      <c r="P113" s="1" t="s">
        <v>65</v>
      </c>
      <c r="Q113" s="3"/>
      <c r="R113" s="3"/>
      <c r="S113" s="2">
        <v>1</v>
      </c>
      <c r="T113" s="2">
        <v>56843.040000000001</v>
      </c>
      <c r="U113" s="2">
        <f t="shared" si="50"/>
        <v>56843.040000000001</v>
      </c>
      <c r="V113" s="16">
        <f t="shared" si="51"/>
        <v>37784.224461405494</v>
      </c>
      <c r="W113" s="2">
        <f t="shared" si="52"/>
        <v>94627.264461405488</v>
      </c>
      <c r="X113" s="17">
        <f t="shared" si="47"/>
        <v>223.2</v>
      </c>
      <c r="Y113" s="17">
        <f t="shared" si="48"/>
        <v>85.8</v>
      </c>
      <c r="Z113" s="17">
        <f t="shared" si="49"/>
        <v>16661.039999999997</v>
      </c>
      <c r="AA113" s="17">
        <f t="shared" si="45"/>
        <v>1296.6719330855017</v>
      </c>
      <c r="AB113" s="17"/>
      <c r="AC113" s="17">
        <f t="shared" si="53"/>
        <v>1114.1235839999999</v>
      </c>
      <c r="AD113" s="17"/>
      <c r="AE113" s="17">
        <f t="shared" si="54"/>
        <v>824.22408000000007</v>
      </c>
      <c r="AF113" s="17">
        <f t="shared" si="55"/>
        <v>560.35868832000006</v>
      </c>
      <c r="AG113" s="17"/>
      <c r="AH113" s="18">
        <f t="shared" si="56"/>
        <v>562.74609600000008</v>
      </c>
      <c r="AI113" s="17">
        <f t="shared" si="57"/>
        <v>28.421520000000001</v>
      </c>
      <c r="AJ113" s="17"/>
      <c r="AK113" s="18">
        <f t="shared" si="58"/>
        <v>3524.2684800000002</v>
      </c>
      <c r="AL113" s="17">
        <f t="shared" si="46"/>
        <v>12903.370080000001</v>
      </c>
    </row>
    <row r="114" spans="1:38" ht="13.5" thickBot="1">
      <c r="A114" s="1" t="s">
        <v>435</v>
      </c>
      <c r="B114" s="1" t="s">
        <v>436</v>
      </c>
      <c r="C114" s="1" t="s">
        <v>437</v>
      </c>
      <c r="D114" s="1" t="s">
        <v>438</v>
      </c>
      <c r="E114" s="1" t="s">
        <v>364</v>
      </c>
      <c r="F114" s="2">
        <v>4</v>
      </c>
      <c r="G114" s="1" t="s">
        <v>352</v>
      </c>
      <c r="H114" s="1" t="s">
        <v>16</v>
      </c>
      <c r="I114" s="2">
        <v>1</v>
      </c>
      <c r="J114" s="2">
        <v>100</v>
      </c>
      <c r="K114" s="2">
        <v>1</v>
      </c>
      <c r="L114" s="1" t="s">
        <v>23</v>
      </c>
      <c r="M114" s="1" t="s">
        <v>64</v>
      </c>
      <c r="N114" s="1">
        <v>13</v>
      </c>
      <c r="O114" s="1" t="s">
        <v>365</v>
      </c>
      <c r="P114" s="1" t="s">
        <v>65</v>
      </c>
      <c r="Q114" s="3"/>
      <c r="R114" s="3"/>
      <c r="S114" s="2">
        <v>1</v>
      </c>
      <c r="T114" s="2">
        <v>91866.48</v>
      </c>
      <c r="U114" s="2">
        <f t="shared" si="50"/>
        <v>91866.48</v>
      </c>
      <c r="V114" s="16">
        <f t="shared" si="51"/>
        <v>49553.724620925495</v>
      </c>
      <c r="W114" s="2">
        <f t="shared" si="52"/>
        <v>141420.20462092548</v>
      </c>
      <c r="X114" s="17">
        <f t="shared" si="47"/>
        <v>223.2</v>
      </c>
      <c r="Y114" s="17">
        <f t="shared" si="48"/>
        <v>85.8</v>
      </c>
      <c r="Z114" s="17">
        <f t="shared" si="49"/>
        <v>16661.039999999997</v>
      </c>
      <c r="AA114" s="17">
        <f t="shared" si="45"/>
        <v>1296.6719330855017</v>
      </c>
      <c r="AB114" s="17"/>
      <c r="AC114" s="17">
        <f t="shared" si="53"/>
        <v>1800.5830079999998</v>
      </c>
      <c r="AD114" s="17"/>
      <c r="AE114" s="17">
        <f t="shared" si="54"/>
        <v>1332.06396</v>
      </c>
      <c r="AF114" s="17">
        <f t="shared" si="55"/>
        <v>905.61975984000003</v>
      </c>
      <c r="AG114" s="17"/>
      <c r="AH114" s="18">
        <f t="shared" si="56"/>
        <v>653.40000000000009</v>
      </c>
      <c r="AI114" s="17">
        <f t="shared" si="57"/>
        <v>45.933239999999998</v>
      </c>
      <c r="AJ114" s="17"/>
      <c r="AK114" s="18">
        <f t="shared" si="58"/>
        <v>5695.7217599999994</v>
      </c>
      <c r="AL114" s="17">
        <f t="shared" si="46"/>
        <v>20853.69096</v>
      </c>
    </row>
    <row r="115" spans="1:38" ht="13.5" thickBot="1">
      <c r="A115" s="1" t="s">
        <v>490</v>
      </c>
      <c r="B115" s="1" t="s">
        <v>491</v>
      </c>
      <c r="C115" s="1" t="s">
        <v>492</v>
      </c>
      <c r="D115" s="1" t="s">
        <v>493</v>
      </c>
      <c r="E115" s="1" t="s">
        <v>423</v>
      </c>
      <c r="F115" s="2">
        <v>12</v>
      </c>
      <c r="G115" s="1" t="s">
        <v>352</v>
      </c>
      <c r="H115" s="1" t="s">
        <v>16</v>
      </c>
      <c r="I115" s="2">
        <v>1</v>
      </c>
      <c r="J115" s="2">
        <v>100</v>
      </c>
      <c r="K115" s="2">
        <v>1</v>
      </c>
      <c r="L115" s="1" t="s">
        <v>23</v>
      </c>
      <c r="M115" s="1" t="s">
        <v>64</v>
      </c>
      <c r="N115" s="1">
        <v>13</v>
      </c>
      <c r="O115" s="1" t="s">
        <v>365</v>
      </c>
      <c r="P115" s="1" t="s">
        <v>65</v>
      </c>
      <c r="Q115" s="3"/>
      <c r="R115" s="3"/>
      <c r="S115" s="2">
        <v>1</v>
      </c>
      <c r="T115" s="2">
        <v>134757.07</v>
      </c>
      <c r="U115" s="2">
        <f t="shared" si="50"/>
        <v>134757.07</v>
      </c>
      <c r="V115" s="16">
        <f t="shared" si="51"/>
        <v>63920.796641145498</v>
      </c>
      <c r="W115" s="2">
        <f t="shared" si="52"/>
        <v>198677.86664114549</v>
      </c>
      <c r="X115" s="17">
        <f t="shared" si="47"/>
        <v>223.2</v>
      </c>
      <c r="Y115" s="17">
        <f t="shared" si="48"/>
        <v>85.8</v>
      </c>
      <c r="Z115" s="17">
        <f t="shared" si="49"/>
        <v>16661.039999999997</v>
      </c>
      <c r="AA115" s="17">
        <f t="shared" si="45"/>
        <v>1296.6719330855017</v>
      </c>
      <c r="AB115" s="17">
        <v>180</v>
      </c>
      <c r="AC115" s="17">
        <f t="shared" si="53"/>
        <v>2641.2385720000002</v>
      </c>
      <c r="AD115" s="17"/>
      <c r="AE115" s="17">
        <f t="shared" si="54"/>
        <v>1953.9775150000003</v>
      </c>
      <c r="AF115" s="17">
        <f t="shared" si="55"/>
        <v>1328.4351960600002</v>
      </c>
      <c r="AG115" s="17"/>
      <c r="AH115" s="18">
        <f t="shared" si="56"/>
        <v>653.40000000000009</v>
      </c>
      <c r="AI115" s="17">
        <f t="shared" si="57"/>
        <v>67.378534999999999</v>
      </c>
      <c r="AJ115" s="17"/>
      <c r="AK115" s="18">
        <f t="shared" si="58"/>
        <v>8239.7999999999993</v>
      </c>
      <c r="AL115" s="17">
        <f t="shared" si="46"/>
        <v>30589.854890000002</v>
      </c>
    </row>
    <row r="116" spans="1:38" ht="13.5" thickBot="1">
      <c r="A116" s="19" t="s">
        <v>34</v>
      </c>
      <c r="B116" s="1" t="s">
        <v>35</v>
      </c>
      <c r="C116" s="1" t="s">
        <v>36</v>
      </c>
      <c r="D116" s="1" t="s">
        <v>37</v>
      </c>
      <c r="E116" s="1" t="s">
        <v>38</v>
      </c>
      <c r="F116" s="2">
        <v>15</v>
      </c>
      <c r="G116" s="1" t="s">
        <v>39</v>
      </c>
      <c r="H116" s="1" t="s">
        <v>16</v>
      </c>
      <c r="I116" s="2">
        <v>1</v>
      </c>
      <c r="J116" s="2">
        <v>100</v>
      </c>
      <c r="K116" s="2">
        <v>1</v>
      </c>
      <c r="L116" s="1" t="s">
        <v>23</v>
      </c>
      <c r="M116" s="1" t="s">
        <v>40</v>
      </c>
      <c r="N116" s="1">
        <v>14</v>
      </c>
      <c r="O116" s="1" t="s">
        <v>41</v>
      </c>
      <c r="P116" s="1" t="s">
        <v>42</v>
      </c>
      <c r="Q116" s="3"/>
      <c r="R116" s="3"/>
      <c r="S116" s="2">
        <v>0.2</v>
      </c>
      <c r="T116" s="2">
        <v>110503.21449999996</v>
      </c>
      <c r="U116" s="2">
        <f t="shared" si="50"/>
        <v>22100.642899999992</v>
      </c>
      <c r="V116" s="16">
        <f t="shared" si="51"/>
        <v>10158.6909220653</v>
      </c>
      <c r="W116" s="2">
        <f t="shared" si="52"/>
        <v>32259.333822065291</v>
      </c>
      <c r="X116" s="17"/>
      <c r="Y116" s="17">
        <f t="shared" si="48"/>
        <v>17.16</v>
      </c>
      <c r="Z116" s="17">
        <f t="shared" si="49"/>
        <v>3332.2079999999996</v>
      </c>
      <c r="AA116" s="17">
        <f t="shared" si="45"/>
        <v>259.33438661710034</v>
      </c>
      <c r="AB116" s="17"/>
      <c r="AC116" s="17">
        <f t="shared" si="53"/>
        <v>433.1726008399998</v>
      </c>
      <c r="AD116" s="17"/>
      <c r="AE116" s="17">
        <f t="shared" si="54"/>
        <v>320.45932204999991</v>
      </c>
      <c r="AF116" s="17">
        <f t="shared" si="55"/>
        <v>217.86813770819992</v>
      </c>
      <c r="AG116" s="17"/>
      <c r="AH116" s="18">
        <f t="shared" si="56"/>
        <v>130.68000000000004</v>
      </c>
      <c r="AI116" s="17">
        <f t="shared" si="57"/>
        <v>11.050321449999997</v>
      </c>
      <c r="AJ116" s="17">
        <f>+U116*$AJ$8</f>
        <v>4066.5182935999983</v>
      </c>
      <c r="AK116" s="18">
        <f t="shared" si="58"/>
        <v>1370.2398597999995</v>
      </c>
      <c r="AL116" s="17"/>
    </row>
    <row r="117" spans="1:38" ht="13.5" thickBot="1">
      <c r="A117" s="19" t="s">
        <v>43</v>
      </c>
      <c r="B117" s="1" t="s">
        <v>35</v>
      </c>
      <c r="C117" s="1" t="s">
        <v>44</v>
      </c>
      <c r="D117" s="1" t="s">
        <v>45</v>
      </c>
      <c r="E117" s="1" t="s">
        <v>38</v>
      </c>
      <c r="F117" s="2">
        <v>15</v>
      </c>
      <c r="G117" s="1" t="s">
        <v>46</v>
      </c>
      <c r="H117" s="1" t="s">
        <v>16</v>
      </c>
      <c r="I117" s="2">
        <v>1</v>
      </c>
      <c r="J117" s="2">
        <v>100</v>
      </c>
      <c r="K117" s="2">
        <v>1</v>
      </c>
      <c r="L117" s="1" t="s">
        <v>23</v>
      </c>
      <c r="M117" s="1" t="s">
        <v>40</v>
      </c>
      <c r="N117" s="1">
        <v>14</v>
      </c>
      <c r="O117" s="1" t="s">
        <v>41</v>
      </c>
      <c r="P117" s="1" t="s">
        <v>42</v>
      </c>
      <c r="Q117" s="3"/>
      <c r="R117" s="3"/>
      <c r="S117" s="2">
        <v>0.2</v>
      </c>
      <c r="T117" s="2">
        <v>78206.160500000042</v>
      </c>
      <c r="U117" s="2">
        <f t="shared" si="50"/>
        <v>15641.232100000008</v>
      </c>
      <c r="V117" s="16">
        <f t="shared" si="51"/>
        <v>8282.5033799189023</v>
      </c>
      <c r="W117" s="2">
        <f t="shared" si="52"/>
        <v>23923.735479918912</v>
      </c>
      <c r="X117" s="17"/>
      <c r="Y117" s="17">
        <f t="shared" si="48"/>
        <v>17.16</v>
      </c>
      <c r="Z117" s="17">
        <f t="shared" si="49"/>
        <v>3332.2079999999996</v>
      </c>
      <c r="AA117" s="17">
        <f t="shared" si="45"/>
        <v>259.33438661710034</v>
      </c>
      <c r="AB117" s="17"/>
      <c r="AC117" s="17">
        <f t="shared" si="53"/>
        <v>306.56814916000013</v>
      </c>
      <c r="AD117" s="17"/>
      <c r="AE117" s="17">
        <f t="shared" si="54"/>
        <v>226.79786545000013</v>
      </c>
      <c r="AF117" s="17">
        <f t="shared" si="55"/>
        <v>154.19126604180008</v>
      </c>
      <c r="AG117" s="17"/>
      <c r="AH117" s="18">
        <f t="shared" si="56"/>
        <v>130.68000000000004</v>
      </c>
      <c r="AI117" s="17">
        <f t="shared" si="57"/>
        <v>7.8206160500000044</v>
      </c>
      <c r="AJ117" s="17">
        <f>+U117*$AJ$8</f>
        <v>2877.9867064000014</v>
      </c>
      <c r="AK117" s="18">
        <f t="shared" si="58"/>
        <v>969.75639020000051</v>
      </c>
      <c r="AL117" s="17"/>
    </row>
    <row r="118" spans="1:38" ht="13.5" thickBot="1">
      <c r="A118" s="19" t="s">
        <v>47</v>
      </c>
      <c r="B118" s="1" t="s">
        <v>48</v>
      </c>
      <c r="C118" s="1" t="s">
        <v>49</v>
      </c>
      <c r="D118" s="1" t="s">
        <v>50</v>
      </c>
      <c r="E118" s="1" t="s">
        <v>51</v>
      </c>
      <c r="F118" s="2">
        <v>13</v>
      </c>
      <c r="G118" s="1" t="s">
        <v>46</v>
      </c>
      <c r="H118" s="1" t="s">
        <v>16</v>
      </c>
      <c r="I118" s="2">
        <v>1</v>
      </c>
      <c r="J118" s="2">
        <v>100</v>
      </c>
      <c r="K118" s="2">
        <v>1</v>
      </c>
      <c r="L118" s="1" t="s">
        <v>23</v>
      </c>
      <c r="M118" s="1" t="s">
        <v>40</v>
      </c>
      <c r="N118" s="1">
        <v>14</v>
      </c>
      <c r="O118" s="1" t="s">
        <v>41</v>
      </c>
      <c r="P118" s="1" t="s">
        <v>52</v>
      </c>
      <c r="Q118" s="3"/>
      <c r="R118" s="1" t="s">
        <v>53</v>
      </c>
      <c r="S118" s="2">
        <v>0</v>
      </c>
      <c r="T118" s="2">
        <v>0</v>
      </c>
      <c r="U118" s="2">
        <f t="shared" si="50"/>
        <v>0</v>
      </c>
      <c r="V118" s="16">
        <f t="shared" si="51"/>
        <v>0</v>
      </c>
      <c r="W118" s="2">
        <f t="shared" si="52"/>
        <v>0</v>
      </c>
      <c r="X118" s="17"/>
      <c r="Y118" s="17"/>
      <c r="Z118" s="17"/>
      <c r="AA118" s="17">
        <f t="shared" si="45"/>
        <v>0</v>
      </c>
      <c r="AB118" s="17"/>
      <c r="AC118" s="17">
        <f t="shared" si="53"/>
        <v>0</v>
      </c>
      <c r="AD118" s="17"/>
      <c r="AE118" s="17">
        <f t="shared" si="54"/>
        <v>0</v>
      </c>
      <c r="AF118" s="17">
        <f t="shared" si="55"/>
        <v>0</v>
      </c>
      <c r="AG118" s="17"/>
      <c r="AH118" s="18">
        <f t="shared" si="56"/>
        <v>0</v>
      </c>
      <c r="AI118" s="17">
        <f t="shared" si="57"/>
        <v>0</v>
      </c>
      <c r="AJ118" s="17">
        <f>+U118*$AJ$8</f>
        <v>0</v>
      </c>
      <c r="AK118" s="18">
        <f t="shared" si="58"/>
        <v>0</v>
      </c>
      <c r="AL118" s="17"/>
    </row>
    <row r="119" spans="1:38" ht="13.5" thickBot="1">
      <c r="A119" s="19" t="s">
        <v>54</v>
      </c>
      <c r="B119" s="1" t="s">
        <v>55</v>
      </c>
      <c r="C119" s="1" t="s">
        <v>56</v>
      </c>
      <c r="D119" s="1" t="s">
        <v>57</v>
      </c>
      <c r="E119" s="1" t="s">
        <v>58</v>
      </c>
      <c r="F119" s="2">
        <v>15</v>
      </c>
      <c r="G119" s="1" t="s">
        <v>46</v>
      </c>
      <c r="H119" s="1" t="s">
        <v>16</v>
      </c>
      <c r="I119" s="2">
        <v>1</v>
      </c>
      <c r="J119" s="2">
        <v>100</v>
      </c>
      <c r="K119" s="2">
        <v>1</v>
      </c>
      <c r="L119" s="1" t="s">
        <v>23</v>
      </c>
      <c r="M119" s="1" t="s">
        <v>40</v>
      </c>
      <c r="N119" s="1">
        <v>14</v>
      </c>
      <c r="O119" s="1" t="s">
        <v>41</v>
      </c>
      <c r="P119" s="1" t="s">
        <v>59</v>
      </c>
      <c r="Q119" s="3"/>
      <c r="R119" s="1" t="s">
        <v>53</v>
      </c>
      <c r="S119" s="2">
        <v>0.70000000000000007</v>
      </c>
      <c r="T119" s="2">
        <v>50143.076799999952</v>
      </c>
      <c r="U119" s="2">
        <f t="shared" si="50"/>
        <v>35100.153759999972</v>
      </c>
      <c r="V119" s="16">
        <f t="shared" si="51"/>
        <v>23173.070336205921</v>
      </c>
      <c r="W119" s="2">
        <f t="shared" si="52"/>
        <v>58273.224096205893</v>
      </c>
      <c r="X119" s="17"/>
      <c r="Y119" s="17">
        <f t="shared" ref="Y119:Y128" si="59">+$Y$8*S119</f>
        <v>60.06</v>
      </c>
      <c r="Z119" s="17">
        <f t="shared" ref="Z119:Z128" si="60">+$Z$8*S119</f>
        <v>11662.727999999999</v>
      </c>
      <c r="AA119" s="17">
        <f t="shared" si="45"/>
        <v>907.67035315985129</v>
      </c>
      <c r="AB119" s="17"/>
      <c r="AC119" s="17">
        <f t="shared" si="53"/>
        <v>687.96301369599939</v>
      </c>
      <c r="AD119" s="17"/>
      <c r="AE119" s="17">
        <f t="shared" si="54"/>
        <v>508.95222951999961</v>
      </c>
      <c r="AF119" s="17">
        <f t="shared" si="55"/>
        <v>346.01731576607972</v>
      </c>
      <c r="AG119" s="17"/>
      <c r="AH119" s="18">
        <f t="shared" si="56"/>
        <v>347.49152222399977</v>
      </c>
      <c r="AI119" s="17">
        <f t="shared" si="57"/>
        <v>17.550076879999985</v>
      </c>
      <c r="AJ119" s="17">
        <f>+U119*$AJ$8</f>
        <v>6458.4282918399949</v>
      </c>
      <c r="AK119" s="18">
        <f t="shared" si="58"/>
        <v>2176.2095331199985</v>
      </c>
      <c r="AL119" s="17"/>
    </row>
    <row r="120" spans="1:38" ht="13.5" thickBot="1">
      <c r="A120" s="1" t="s">
        <v>86</v>
      </c>
      <c r="B120" s="1" t="s">
        <v>87</v>
      </c>
      <c r="C120" s="1" t="s">
        <v>88</v>
      </c>
      <c r="D120" s="1" t="s">
        <v>89</v>
      </c>
      <c r="E120" s="1" t="s">
        <v>14</v>
      </c>
      <c r="F120" s="2">
        <v>4</v>
      </c>
      <c r="G120" s="1" t="s">
        <v>15</v>
      </c>
      <c r="H120" s="1" t="s">
        <v>16</v>
      </c>
      <c r="I120" s="2">
        <v>1</v>
      </c>
      <c r="J120" s="2">
        <v>100</v>
      </c>
      <c r="K120" s="2">
        <v>1</v>
      </c>
      <c r="L120" s="1" t="s">
        <v>23</v>
      </c>
      <c r="M120" s="1" t="s">
        <v>40</v>
      </c>
      <c r="N120" s="1">
        <v>14</v>
      </c>
      <c r="O120" s="1" t="s">
        <v>19</v>
      </c>
      <c r="P120" s="1" t="s">
        <v>42</v>
      </c>
      <c r="Q120" s="3"/>
      <c r="R120" s="3"/>
      <c r="S120" s="2">
        <v>1</v>
      </c>
      <c r="T120" s="2">
        <v>56843.040000000001</v>
      </c>
      <c r="U120" s="2">
        <f t="shared" si="50"/>
        <v>56843.040000000001</v>
      </c>
      <c r="V120" s="16">
        <f t="shared" si="51"/>
        <v>37784.224461405494</v>
      </c>
      <c r="W120" s="2">
        <f t="shared" si="52"/>
        <v>94627.264461405488</v>
      </c>
      <c r="X120" s="17">
        <f t="shared" ref="X120:X128" si="61">+$X$8*S120</f>
        <v>223.2</v>
      </c>
      <c r="Y120" s="17">
        <f t="shared" si="59"/>
        <v>85.8</v>
      </c>
      <c r="Z120" s="17">
        <f t="shared" si="60"/>
        <v>16661.039999999997</v>
      </c>
      <c r="AA120" s="17">
        <f t="shared" si="45"/>
        <v>1296.6719330855017</v>
      </c>
      <c r="AB120" s="17"/>
      <c r="AC120" s="17">
        <f t="shared" si="53"/>
        <v>1114.1235839999999</v>
      </c>
      <c r="AD120" s="17"/>
      <c r="AE120" s="17">
        <f t="shared" si="54"/>
        <v>824.22408000000007</v>
      </c>
      <c r="AF120" s="17">
        <f t="shared" si="55"/>
        <v>560.35868832000006</v>
      </c>
      <c r="AG120" s="17"/>
      <c r="AH120" s="18">
        <f t="shared" si="56"/>
        <v>562.74609600000008</v>
      </c>
      <c r="AI120" s="17">
        <f t="shared" si="57"/>
        <v>28.421520000000001</v>
      </c>
      <c r="AJ120" s="17"/>
      <c r="AK120" s="18">
        <f t="shared" si="58"/>
        <v>3524.2684800000002</v>
      </c>
      <c r="AL120" s="17">
        <f t="shared" ref="AL120:AL130" si="62">+U120*$AL$8</f>
        <v>12903.370080000001</v>
      </c>
    </row>
    <row r="121" spans="1:38" ht="13.5" thickBot="1">
      <c r="A121" s="1" t="s">
        <v>204</v>
      </c>
      <c r="B121" s="1" t="s">
        <v>172</v>
      </c>
      <c r="C121" s="1" t="s">
        <v>205</v>
      </c>
      <c r="D121" s="1" t="s">
        <v>206</v>
      </c>
      <c r="E121" s="1" t="s">
        <v>175</v>
      </c>
      <c r="F121" s="2">
        <v>15</v>
      </c>
      <c r="G121" s="1" t="s">
        <v>15</v>
      </c>
      <c r="H121" s="1" t="s">
        <v>16</v>
      </c>
      <c r="I121" s="2">
        <v>1</v>
      </c>
      <c r="J121" s="2">
        <v>100</v>
      </c>
      <c r="K121" s="2">
        <v>1</v>
      </c>
      <c r="L121" s="1" t="s">
        <v>23</v>
      </c>
      <c r="M121" s="1" t="s">
        <v>40</v>
      </c>
      <c r="N121" s="1">
        <v>14</v>
      </c>
      <c r="O121" s="1" t="s">
        <v>19</v>
      </c>
      <c r="P121" s="1" t="s">
        <v>42</v>
      </c>
      <c r="Q121" s="3"/>
      <c r="R121" s="3"/>
      <c r="S121" s="2">
        <v>1</v>
      </c>
      <c r="T121" s="2">
        <v>54104.04</v>
      </c>
      <c r="U121" s="2">
        <f t="shared" si="50"/>
        <v>54104.04</v>
      </c>
      <c r="V121" s="16">
        <f t="shared" si="51"/>
        <v>36843.766899405498</v>
      </c>
      <c r="W121" s="2">
        <f t="shared" si="52"/>
        <v>90947.806899405492</v>
      </c>
      <c r="X121" s="17">
        <f t="shared" si="61"/>
        <v>223.2</v>
      </c>
      <c r="Y121" s="17">
        <f t="shared" si="59"/>
        <v>85.8</v>
      </c>
      <c r="Z121" s="17">
        <f t="shared" si="60"/>
        <v>16661.039999999997</v>
      </c>
      <c r="AA121" s="17">
        <f t="shared" si="45"/>
        <v>1296.6719330855017</v>
      </c>
      <c r="AB121" s="17"/>
      <c r="AC121" s="17">
        <f t="shared" si="53"/>
        <v>1060.4391840000001</v>
      </c>
      <c r="AD121" s="17"/>
      <c r="AE121" s="17">
        <f t="shared" si="54"/>
        <v>784.50858000000005</v>
      </c>
      <c r="AF121" s="17">
        <f t="shared" si="55"/>
        <v>533.35762632000001</v>
      </c>
      <c r="AG121" s="17"/>
      <c r="AH121" s="18">
        <f t="shared" si="56"/>
        <v>535.62999600000001</v>
      </c>
      <c r="AI121" s="17">
        <f t="shared" si="57"/>
        <v>27.052020000000002</v>
      </c>
      <c r="AJ121" s="17"/>
      <c r="AK121" s="18">
        <f t="shared" si="58"/>
        <v>3354.45048</v>
      </c>
      <c r="AL121" s="17">
        <f t="shared" si="62"/>
        <v>12281.61708</v>
      </c>
    </row>
    <row r="122" spans="1:38" ht="13.5" thickBot="1">
      <c r="A122" s="1" t="s">
        <v>275</v>
      </c>
      <c r="B122" s="1" t="s">
        <v>276</v>
      </c>
      <c r="C122" s="3"/>
      <c r="D122" s="3"/>
      <c r="E122" s="3">
        <v>435</v>
      </c>
      <c r="F122" s="2">
        <v>1</v>
      </c>
      <c r="G122" s="1" t="s">
        <v>15</v>
      </c>
      <c r="H122" s="1" t="s">
        <v>16</v>
      </c>
      <c r="I122" s="2">
        <v>1</v>
      </c>
      <c r="J122" s="2">
        <v>100</v>
      </c>
      <c r="K122" s="2">
        <v>1</v>
      </c>
      <c r="L122" s="1" t="s">
        <v>23</v>
      </c>
      <c r="M122" s="1" t="s">
        <v>40</v>
      </c>
      <c r="N122" s="1">
        <v>14</v>
      </c>
      <c r="O122" s="1" t="s">
        <v>19</v>
      </c>
      <c r="P122" s="1" t="s">
        <v>42</v>
      </c>
      <c r="Q122" s="3"/>
      <c r="R122" s="3"/>
      <c r="S122" s="2">
        <v>1</v>
      </c>
      <c r="T122" s="2">
        <v>50240.88</v>
      </c>
      <c r="U122" s="2">
        <f t="shared" si="50"/>
        <v>50240.88</v>
      </c>
      <c r="V122" s="16">
        <f t="shared" si="51"/>
        <v>35517.320008125498</v>
      </c>
      <c r="W122" s="2">
        <f t="shared" si="52"/>
        <v>85758.200008125496</v>
      </c>
      <c r="X122" s="17">
        <f t="shared" si="61"/>
        <v>223.2</v>
      </c>
      <c r="Y122" s="17">
        <f t="shared" si="59"/>
        <v>85.8</v>
      </c>
      <c r="Z122" s="17">
        <f t="shared" si="60"/>
        <v>16661.039999999997</v>
      </c>
      <c r="AA122" s="17">
        <f t="shared" si="45"/>
        <v>1296.6719330855017</v>
      </c>
      <c r="AB122" s="17"/>
      <c r="AC122" s="17">
        <f t="shared" si="53"/>
        <v>984.72124799999995</v>
      </c>
      <c r="AD122" s="17"/>
      <c r="AE122" s="17">
        <f t="shared" si="54"/>
        <v>728.49275999999998</v>
      </c>
      <c r="AF122" s="17">
        <f t="shared" si="55"/>
        <v>495.27459504000001</v>
      </c>
      <c r="AG122" s="17"/>
      <c r="AH122" s="18">
        <f t="shared" si="56"/>
        <v>497.38471200000004</v>
      </c>
      <c r="AI122" s="17">
        <f t="shared" si="57"/>
        <v>25.120439999999999</v>
      </c>
      <c r="AJ122" s="17"/>
      <c r="AK122" s="18">
        <f t="shared" si="58"/>
        <v>3114.9345599999997</v>
      </c>
      <c r="AL122" s="17">
        <f t="shared" si="62"/>
        <v>11404.679759999999</v>
      </c>
    </row>
    <row r="123" spans="1:38" ht="13.5" thickBot="1">
      <c r="A123" s="1" t="s">
        <v>323</v>
      </c>
      <c r="B123" s="1" t="s">
        <v>324</v>
      </c>
      <c r="C123" s="33" t="s">
        <v>1013</v>
      </c>
      <c r="D123" s="1" t="s">
        <v>1014</v>
      </c>
      <c r="E123" s="1" t="s">
        <v>328</v>
      </c>
      <c r="F123" s="2">
        <v>2</v>
      </c>
      <c r="G123" s="1" t="s">
        <v>320</v>
      </c>
      <c r="H123" s="1" t="s">
        <v>16</v>
      </c>
      <c r="I123" s="2">
        <v>1</v>
      </c>
      <c r="J123" s="2">
        <v>100</v>
      </c>
      <c r="K123" s="2">
        <v>1</v>
      </c>
      <c r="L123" s="1" t="s">
        <v>23</v>
      </c>
      <c r="M123" s="1" t="s">
        <v>40</v>
      </c>
      <c r="N123" s="1">
        <v>14</v>
      </c>
      <c r="O123" s="1" t="s">
        <v>322</v>
      </c>
      <c r="P123" s="1" t="s">
        <v>42</v>
      </c>
      <c r="Q123" s="3"/>
      <c r="R123" s="3"/>
      <c r="S123" s="2">
        <v>1</v>
      </c>
      <c r="T123" s="2">
        <v>73386.91</v>
      </c>
      <c r="U123" s="2">
        <f t="shared" si="50"/>
        <v>73386.91</v>
      </c>
      <c r="V123" s="16">
        <f t="shared" si="51"/>
        <v>43391.564167865508</v>
      </c>
      <c r="W123" s="2">
        <f t="shared" si="52"/>
        <v>116778.47416786551</v>
      </c>
      <c r="X123" s="17">
        <f t="shared" si="61"/>
        <v>223.2</v>
      </c>
      <c r="Y123" s="17">
        <f t="shared" si="59"/>
        <v>85.8</v>
      </c>
      <c r="Z123" s="17">
        <f t="shared" si="60"/>
        <v>16661.039999999997</v>
      </c>
      <c r="AA123" s="17">
        <f t="shared" si="45"/>
        <v>1296.6719330855017</v>
      </c>
      <c r="AB123" s="17"/>
      <c r="AC123" s="17">
        <f t="shared" si="53"/>
        <v>1438.3834360000001</v>
      </c>
      <c r="AD123" s="17"/>
      <c r="AE123" s="17">
        <f t="shared" si="54"/>
        <v>1064.1101950000002</v>
      </c>
      <c r="AF123" s="17">
        <f t="shared" si="55"/>
        <v>723.44815878000009</v>
      </c>
      <c r="AG123" s="17"/>
      <c r="AH123" s="18">
        <f t="shared" si="56"/>
        <v>653.40000000000009</v>
      </c>
      <c r="AI123" s="17">
        <f t="shared" si="57"/>
        <v>36.693455</v>
      </c>
      <c r="AJ123" s="17"/>
      <c r="AK123" s="18">
        <f t="shared" si="58"/>
        <v>4549.9884200000006</v>
      </c>
      <c r="AL123" s="17">
        <f t="shared" si="62"/>
        <v>16658.828570000001</v>
      </c>
    </row>
    <row r="124" spans="1:38" ht="13.5" thickBot="1">
      <c r="A124" s="1" t="s">
        <v>325</v>
      </c>
      <c r="B124" s="1" t="s">
        <v>324</v>
      </c>
      <c r="C124" s="1" t="s">
        <v>326</v>
      </c>
      <c r="D124" s="1" t="s">
        <v>327</v>
      </c>
      <c r="E124" s="1" t="s">
        <v>328</v>
      </c>
      <c r="F124" s="2">
        <v>8</v>
      </c>
      <c r="G124" s="1" t="s">
        <v>320</v>
      </c>
      <c r="H124" s="1" t="s">
        <v>16</v>
      </c>
      <c r="I124" s="2">
        <v>1</v>
      </c>
      <c r="J124" s="2">
        <v>100</v>
      </c>
      <c r="K124" s="2">
        <v>1</v>
      </c>
      <c r="L124" s="1" t="s">
        <v>23</v>
      </c>
      <c r="M124" s="1" t="s">
        <v>40</v>
      </c>
      <c r="N124" s="1">
        <v>14</v>
      </c>
      <c r="O124" s="1" t="s">
        <v>322</v>
      </c>
      <c r="P124" s="1" t="s">
        <v>42</v>
      </c>
      <c r="Q124" s="3"/>
      <c r="R124" s="3"/>
      <c r="S124" s="2">
        <v>1</v>
      </c>
      <c r="T124" s="2">
        <v>85106.32</v>
      </c>
      <c r="U124" s="2">
        <f t="shared" si="50"/>
        <v>85106.32</v>
      </c>
      <c r="V124" s="16">
        <f t="shared" si="51"/>
        <v>47299.495187645502</v>
      </c>
      <c r="W124" s="2">
        <f t="shared" si="52"/>
        <v>132405.81518764549</v>
      </c>
      <c r="X124" s="17">
        <f t="shared" si="61"/>
        <v>223.2</v>
      </c>
      <c r="Y124" s="17">
        <f t="shared" si="59"/>
        <v>85.8</v>
      </c>
      <c r="Z124" s="17">
        <f t="shared" si="60"/>
        <v>16661.039999999997</v>
      </c>
      <c r="AA124" s="17">
        <f t="shared" si="45"/>
        <v>1296.6719330855017</v>
      </c>
      <c r="AB124" s="17"/>
      <c r="AC124" s="17">
        <f t="shared" si="53"/>
        <v>1668.0838720000002</v>
      </c>
      <c r="AD124" s="17"/>
      <c r="AE124" s="17">
        <f t="shared" si="54"/>
        <v>1234.0416400000001</v>
      </c>
      <c r="AF124" s="17">
        <f t="shared" si="55"/>
        <v>838.97810256000014</v>
      </c>
      <c r="AG124" s="17"/>
      <c r="AH124" s="18">
        <f t="shared" si="56"/>
        <v>653.40000000000009</v>
      </c>
      <c r="AI124" s="17">
        <f t="shared" si="57"/>
        <v>42.553160000000005</v>
      </c>
      <c r="AJ124" s="17"/>
      <c r="AK124" s="18">
        <f t="shared" si="58"/>
        <v>5276.59184</v>
      </c>
      <c r="AL124" s="17">
        <f t="shared" si="62"/>
        <v>19319.134640000004</v>
      </c>
    </row>
    <row r="125" spans="1:38" ht="13.5" thickBot="1">
      <c r="A125" s="1" t="s">
        <v>334</v>
      </c>
      <c r="B125" s="1" t="s">
        <v>335</v>
      </c>
      <c r="C125" s="1" t="s">
        <v>336</v>
      </c>
      <c r="D125" s="1" t="s">
        <v>337</v>
      </c>
      <c r="E125" s="1" t="s">
        <v>319</v>
      </c>
      <c r="F125" s="2">
        <v>6</v>
      </c>
      <c r="G125" s="1" t="s">
        <v>320</v>
      </c>
      <c r="H125" s="1" t="s">
        <v>16</v>
      </c>
      <c r="I125" s="2">
        <v>1</v>
      </c>
      <c r="J125" s="2">
        <v>100</v>
      </c>
      <c r="K125" s="2">
        <v>1</v>
      </c>
      <c r="L125" s="1" t="s">
        <v>23</v>
      </c>
      <c r="M125" s="1" t="s">
        <v>40</v>
      </c>
      <c r="N125" s="1">
        <v>14</v>
      </c>
      <c r="O125" s="1" t="s">
        <v>322</v>
      </c>
      <c r="P125" s="1" t="s">
        <v>42</v>
      </c>
      <c r="Q125" s="3"/>
      <c r="R125" s="3"/>
      <c r="S125" s="2">
        <v>1</v>
      </c>
      <c r="T125" s="2">
        <v>70040.86</v>
      </c>
      <c r="U125" s="2">
        <f t="shared" si="50"/>
        <v>70040.86</v>
      </c>
      <c r="V125" s="16">
        <f t="shared" si="51"/>
        <v>42275.797026965505</v>
      </c>
      <c r="W125" s="2">
        <f t="shared" si="52"/>
        <v>112316.65702696551</v>
      </c>
      <c r="X125" s="17">
        <f t="shared" si="61"/>
        <v>223.2</v>
      </c>
      <c r="Y125" s="17">
        <f t="shared" si="59"/>
        <v>85.8</v>
      </c>
      <c r="Z125" s="17">
        <f t="shared" si="60"/>
        <v>16661.039999999997</v>
      </c>
      <c r="AA125" s="17">
        <f t="shared" si="45"/>
        <v>1296.6719330855017</v>
      </c>
      <c r="AB125" s="17"/>
      <c r="AC125" s="17">
        <f t="shared" si="53"/>
        <v>1372.8008560000001</v>
      </c>
      <c r="AD125" s="17"/>
      <c r="AE125" s="17">
        <f t="shared" si="54"/>
        <v>1015.59247</v>
      </c>
      <c r="AF125" s="17">
        <f t="shared" si="55"/>
        <v>690.46279788000004</v>
      </c>
      <c r="AG125" s="17"/>
      <c r="AH125" s="18">
        <f t="shared" si="56"/>
        <v>653.40000000000009</v>
      </c>
      <c r="AI125" s="17">
        <f t="shared" si="57"/>
        <v>35.020429999999998</v>
      </c>
      <c r="AJ125" s="17"/>
      <c r="AK125" s="18">
        <f t="shared" si="58"/>
        <v>4342.5333200000005</v>
      </c>
      <c r="AL125" s="17">
        <f t="shared" si="62"/>
        <v>15899.275220000001</v>
      </c>
    </row>
    <row r="126" spans="1:38" ht="13.5" thickBot="1">
      <c r="A126" s="1" t="s">
        <v>338</v>
      </c>
      <c r="B126" s="1" t="s">
        <v>324</v>
      </c>
      <c r="C126" s="1" t="s">
        <v>339</v>
      </c>
      <c r="D126" s="1" t="s">
        <v>340</v>
      </c>
      <c r="E126" s="1" t="s">
        <v>328</v>
      </c>
      <c r="F126" s="2">
        <v>4</v>
      </c>
      <c r="G126" s="1" t="s">
        <v>320</v>
      </c>
      <c r="H126" s="1" t="s">
        <v>16</v>
      </c>
      <c r="I126" s="2">
        <v>1</v>
      </c>
      <c r="J126" s="2">
        <v>100</v>
      </c>
      <c r="K126" s="2">
        <v>1</v>
      </c>
      <c r="L126" s="1" t="s">
        <v>23</v>
      </c>
      <c r="M126" s="1" t="s">
        <v>40</v>
      </c>
      <c r="N126" s="1">
        <v>14</v>
      </c>
      <c r="O126" s="1" t="s">
        <v>322</v>
      </c>
      <c r="P126" s="1" t="s">
        <v>42</v>
      </c>
      <c r="Q126" s="3"/>
      <c r="R126" s="3"/>
      <c r="S126" s="2">
        <v>1</v>
      </c>
      <c r="T126" s="2">
        <v>77102.12</v>
      </c>
      <c r="U126" s="2">
        <f t="shared" si="50"/>
        <v>77102.12</v>
      </c>
      <c r="V126" s="16">
        <f t="shared" si="51"/>
        <v>44630.430664045496</v>
      </c>
      <c r="W126" s="2">
        <f t="shared" si="52"/>
        <v>121732.5506640455</v>
      </c>
      <c r="X126" s="17">
        <f t="shared" si="61"/>
        <v>223.2</v>
      </c>
      <c r="Y126" s="17">
        <f t="shared" si="59"/>
        <v>85.8</v>
      </c>
      <c r="Z126" s="17">
        <f t="shared" si="60"/>
        <v>16661.039999999997</v>
      </c>
      <c r="AA126" s="17">
        <f t="shared" si="45"/>
        <v>1296.6719330855017</v>
      </c>
      <c r="AB126" s="17"/>
      <c r="AC126" s="17">
        <f t="shared" si="53"/>
        <v>1511.2015519999998</v>
      </c>
      <c r="AD126" s="17"/>
      <c r="AE126" s="17">
        <f t="shared" si="54"/>
        <v>1117.98074</v>
      </c>
      <c r="AF126" s="17">
        <f t="shared" si="55"/>
        <v>760.07269896000003</v>
      </c>
      <c r="AG126" s="17"/>
      <c r="AH126" s="18">
        <f t="shared" si="56"/>
        <v>653.40000000000009</v>
      </c>
      <c r="AI126" s="17">
        <f t="shared" si="57"/>
        <v>38.55106</v>
      </c>
      <c r="AJ126" s="17"/>
      <c r="AK126" s="18">
        <f t="shared" si="58"/>
        <v>4780.3314399999999</v>
      </c>
      <c r="AL126" s="17">
        <f t="shared" si="62"/>
        <v>17502.181239999998</v>
      </c>
    </row>
    <row r="127" spans="1:38" ht="13.5" thickBot="1">
      <c r="A127" s="1" t="s">
        <v>371</v>
      </c>
      <c r="B127" s="1" t="s">
        <v>372</v>
      </c>
      <c r="C127" s="1" t="s">
        <v>373</v>
      </c>
      <c r="D127" s="1" t="s">
        <v>374</v>
      </c>
      <c r="E127" s="1" t="s">
        <v>351</v>
      </c>
      <c r="F127" s="2">
        <v>8</v>
      </c>
      <c r="G127" s="1" t="s">
        <v>352</v>
      </c>
      <c r="H127" s="1" t="s">
        <v>16</v>
      </c>
      <c r="I127" s="2">
        <v>1</v>
      </c>
      <c r="J127" s="2">
        <v>100</v>
      </c>
      <c r="K127" s="2">
        <v>1</v>
      </c>
      <c r="L127" s="1" t="s">
        <v>23</v>
      </c>
      <c r="M127" s="1" t="s">
        <v>40</v>
      </c>
      <c r="N127" s="1">
        <v>14</v>
      </c>
      <c r="O127" s="1" t="s">
        <v>365</v>
      </c>
      <c r="P127" s="1" t="s">
        <v>42</v>
      </c>
      <c r="Q127" s="3"/>
      <c r="R127" s="3"/>
      <c r="S127" s="2">
        <v>1</v>
      </c>
      <c r="T127" s="2">
        <v>195493.05</v>
      </c>
      <c r="U127" s="2">
        <f t="shared" si="50"/>
        <v>195493.05</v>
      </c>
      <c r="V127" s="16">
        <f t="shared" si="51"/>
        <v>80228.064299985504</v>
      </c>
      <c r="W127" s="2">
        <f t="shared" si="52"/>
        <v>275721.11429998546</v>
      </c>
      <c r="X127" s="17">
        <f t="shared" si="61"/>
        <v>223.2</v>
      </c>
      <c r="Y127" s="17">
        <f t="shared" si="59"/>
        <v>85.8</v>
      </c>
      <c r="Z127" s="17">
        <f t="shared" si="60"/>
        <v>16661.039999999997</v>
      </c>
      <c r="AA127" s="17">
        <f t="shared" si="45"/>
        <v>1296.6719330855017</v>
      </c>
      <c r="AB127" s="17"/>
      <c r="AC127" s="17">
        <f t="shared" si="53"/>
        <v>3831.6637799999999</v>
      </c>
      <c r="AD127" s="17"/>
      <c r="AE127" s="17">
        <f t="shared" si="54"/>
        <v>2834.6492250000001</v>
      </c>
      <c r="AF127" s="17">
        <f t="shared" si="55"/>
        <v>1927.1704869</v>
      </c>
      <c r="AG127" s="17"/>
      <c r="AH127" s="18">
        <f t="shared" si="56"/>
        <v>653.40000000000009</v>
      </c>
      <c r="AI127" s="17">
        <f t="shared" si="57"/>
        <v>97.746524999999991</v>
      </c>
      <c r="AJ127" s="17"/>
      <c r="AK127" s="18">
        <f t="shared" si="58"/>
        <v>8239.7999999999993</v>
      </c>
      <c r="AL127" s="17">
        <f t="shared" si="62"/>
        <v>44376.922350000001</v>
      </c>
    </row>
    <row r="128" spans="1:38" ht="13.5" thickBot="1">
      <c r="A128" s="1" t="s">
        <v>395</v>
      </c>
      <c r="B128" s="1" t="s">
        <v>396</v>
      </c>
      <c r="C128" s="1" t="s">
        <v>397</v>
      </c>
      <c r="D128" s="1" t="s">
        <v>398</v>
      </c>
      <c r="E128" s="1" t="s">
        <v>370</v>
      </c>
      <c r="F128" s="2">
        <v>6</v>
      </c>
      <c r="G128" s="1" t="s">
        <v>352</v>
      </c>
      <c r="H128" s="1" t="s">
        <v>16</v>
      </c>
      <c r="I128" s="2">
        <v>1</v>
      </c>
      <c r="J128" s="2">
        <v>100</v>
      </c>
      <c r="K128" s="2">
        <v>1</v>
      </c>
      <c r="L128" s="1" t="s">
        <v>23</v>
      </c>
      <c r="M128" s="1" t="s">
        <v>40</v>
      </c>
      <c r="N128" s="1">
        <v>14</v>
      </c>
      <c r="O128" s="1" t="s">
        <v>365</v>
      </c>
      <c r="P128" s="1" t="s">
        <v>42</v>
      </c>
      <c r="Q128" s="3"/>
      <c r="R128" s="3"/>
      <c r="S128" s="2">
        <v>1</v>
      </c>
      <c r="T128" s="2">
        <v>132018.32</v>
      </c>
      <c r="U128" s="2">
        <f t="shared" si="50"/>
        <v>132018.32</v>
      </c>
      <c r="V128" s="16">
        <f t="shared" si="51"/>
        <v>62942.676883645508</v>
      </c>
      <c r="W128" s="2">
        <f t="shared" si="52"/>
        <v>194960.99688364551</v>
      </c>
      <c r="X128" s="17">
        <f t="shared" si="61"/>
        <v>223.2</v>
      </c>
      <c r="Y128" s="17">
        <f t="shared" si="59"/>
        <v>85.8</v>
      </c>
      <c r="Z128" s="17">
        <f t="shared" si="60"/>
        <v>16661.039999999997</v>
      </c>
      <c r="AA128" s="17">
        <f t="shared" si="45"/>
        <v>1296.6719330855017</v>
      </c>
      <c r="AB128" s="17"/>
      <c r="AC128" s="17">
        <f t="shared" si="53"/>
        <v>2587.559072</v>
      </c>
      <c r="AD128" s="17"/>
      <c r="AE128" s="17">
        <f t="shared" si="54"/>
        <v>1914.2656400000003</v>
      </c>
      <c r="AF128" s="17">
        <f t="shared" si="55"/>
        <v>1301.4365985600002</v>
      </c>
      <c r="AG128" s="17"/>
      <c r="AH128" s="18">
        <f t="shared" si="56"/>
        <v>653.40000000000009</v>
      </c>
      <c r="AI128" s="17">
        <f t="shared" si="57"/>
        <v>66.009160000000008</v>
      </c>
      <c r="AJ128" s="17"/>
      <c r="AK128" s="18">
        <f t="shared" si="58"/>
        <v>8185.1358400000008</v>
      </c>
      <c r="AL128" s="17">
        <f t="shared" si="62"/>
        <v>29968.158640000001</v>
      </c>
    </row>
    <row r="129" spans="1:43" ht="13.5" thickBot="1">
      <c r="A129" s="196" t="s">
        <v>514</v>
      </c>
      <c r="B129" s="196" t="s">
        <v>515</v>
      </c>
      <c r="C129" s="197"/>
      <c r="D129" s="197"/>
      <c r="E129" s="197"/>
      <c r="F129" s="197"/>
      <c r="G129" s="196" t="s">
        <v>504</v>
      </c>
      <c r="H129" s="196" t="s">
        <v>16</v>
      </c>
      <c r="I129" s="198">
        <v>0</v>
      </c>
      <c r="J129" s="197"/>
      <c r="K129" s="197"/>
      <c r="L129" s="196" t="s">
        <v>23</v>
      </c>
      <c r="M129" s="196" t="s">
        <v>40</v>
      </c>
      <c r="N129" s="196">
        <v>14</v>
      </c>
      <c r="O129" s="196" t="s">
        <v>505</v>
      </c>
      <c r="P129" s="196" t="s">
        <v>42</v>
      </c>
      <c r="Q129" s="197"/>
      <c r="R129" s="197"/>
      <c r="S129" s="198">
        <v>0</v>
      </c>
      <c r="T129" s="198"/>
      <c r="U129" s="198">
        <f t="shared" si="50"/>
        <v>0</v>
      </c>
      <c r="V129" s="199">
        <f t="shared" si="51"/>
        <v>0</v>
      </c>
      <c r="W129" s="198">
        <f t="shared" si="52"/>
        <v>0</v>
      </c>
      <c r="X129" s="200"/>
      <c r="Y129" s="200"/>
      <c r="Z129" s="200"/>
      <c r="AA129" s="17">
        <f t="shared" si="45"/>
        <v>0</v>
      </c>
      <c r="AB129" s="200"/>
      <c r="AC129" s="200">
        <f t="shared" si="53"/>
        <v>0</v>
      </c>
      <c r="AD129" s="200"/>
      <c r="AE129" s="200">
        <f t="shared" si="54"/>
        <v>0</v>
      </c>
      <c r="AF129" s="200">
        <f t="shared" si="55"/>
        <v>0</v>
      </c>
      <c r="AG129" s="200"/>
      <c r="AH129" s="201">
        <f t="shared" si="56"/>
        <v>0</v>
      </c>
      <c r="AI129" s="200">
        <f t="shared" si="57"/>
        <v>0</v>
      </c>
      <c r="AJ129" s="200"/>
      <c r="AK129" s="201">
        <f t="shared" si="58"/>
        <v>0</v>
      </c>
      <c r="AL129" s="200">
        <f t="shared" si="62"/>
        <v>0</v>
      </c>
      <c r="AM129" s="202"/>
      <c r="AN129" s="202"/>
      <c r="AO129" s="202"/>
      <c r="AP129" s="202"/>
      <c r="AQ129" s="202"/>
    </row>
    <row r="130" spans="1:43" ht="13.5" thickBot="1">
      <c r="A130" s="1" t="s">
        <v>530</v>
      </c>
      <c r="B130" s="1" t="s">
        <v>531</v>
      </c>
      <c r="C130" s="3"/>
      <c r="D130" s="3"/>
      <c r="E130" s="3"/>
      <c r="F130" s="3"/>
      <c r="G130" s="1" t="s">
        <v>504</v>
      </c>
      <c r="H130" s="1" t="s">
        <v>16</v>
      </c>
      <c r="I130" s="2">
        <v>0</v>
      </c>
      <c r="J130" s="3"/>
      <c r="K130" s="3"/>
      <c r="L130" s="1" t="s">
        <v>23</v>
      </c>
      <c r="M130" s="1" t="s">
        <v>40</v>
      </c>
      <c r="N130" s="1">
        <v>14</v>
      </c>
      <c r="O130" s="1" t="s">
        <v>505</v>
      </c>
      <c r="P130" s="1" t="s">
        <v>42</v>
      </c>
      <c r="Q130" s="3"/>
      <c r="R130" s="3"/>
      <c r="S130" s="2">
        <v>0</v>
      </c>
      <c r="T130" s="2"/>
      <c r="U130" s="2">
        <f t="shared" si="50"/>
        <v>0</v>
      </c>
      <c r="V130" s="16">
        <f t="shared" si="51"/>
        <v>0</v>
      </c>
      <c r="W130" s="2">
        <f t="shared" si="52"/>
        <v>0</v>
      </c>
      <c r="X130" s="17"/>
      <c r="Y130" s="17"/>
      <c r="Z130" s="17"/>
      <c r="AA130" s="17">
        <f t="shared" si="45"/>
        <v>0</v>
      </c>
      <c r="AB130" s="17"/>
      <c r="AC130" s="17">
        <f t="shared" si="53"/>
        <v>0</v>
      </c>
      <c r="AD130" s="17"/>
      <c r="AE130" s="17">
        <f t="shared" si="54"/>
        <v>0</v>
      </c>
      <c r="AF130" s="17">
        <f t="shared" si="55"/>
        <v>0</v>
      </c>
      <c r="AG130" s="17"/>
      <c r="AH130" s="18">
        <f t="shared" si="56"/>
        <v>0</v>
      </c>
      <c r="AI130" s="17">
        <f t="shared" si="57"/>
        <v>0</v>
      </c>
      <c r="AJ130" s="17"/>
      <c r="AK130" s="18">
        <f t="shared" si="58"/>
        <v>0</v>
      </c>
      <c r="AL130" s="17">
        <f t="shared" si="62"/>
        <v>0</v>
      </c>
    </row>
    <row r="131" spans="1:43" ht="13.5" thickBot="1">
      <c r="A131" s="19" t="s">
        <v>542</v>
      </c>
      <c r="B131" s="1" t="s">
        <v>35</v>
      </c>
      <c r="C131" s="1" t="s">
        <v>543</v>
      </c>
      <c r="D131" s="1" t="s">
        <v>544</v>
      </c>
      <c r="E131" s="1" t="s">
        <v>545</v>
      </c>
      <c r="F131" s="2">
        <v>15</v>
      </c>
      <c r="G131" s="1" t="s">
        <v>46</v>
      </c>
      <c r="H131" s="1" t="s">
        <v>16</v>
      </c>
      <c r="I131" s="2">
        <v>1</v>
      </c>
      <c r="J131" s="2">
        <v>100</v>
      </c>
      <c r="K131" s="2">
        <v>1</v>
      </c>
      <c r="L131" s="1" t="s">
        <v>23</v>
      </c>
      <c r="M131" s="1" t="s">
        <v>40</v>
      </c>
      <c r="N131" s="1">
        <v>14</v>
      </c>
      <c r="O131" s="1" t="s">
        <v>41</v>
      </c>
      <c r="P131" s="1" t="s">
        <v>42</v>
      </c>
      <c r="Q131" s="3"/>
      <c r="R131" s="3"/>
      <c r="S131" s="2">
        <v>0.17500000000000002</v>
      </c>
      <c r="T131" s="2">
        <v>133764.5067</v>
      </c>
      <c r="U131" s="2">
        <f t="shared" si="50"/>
        <v>23408.788672500003</v>
      </c>
      <c r="V131" s="16">
        <f t="shared" si="51"/>
        <v>10061.849630831968</v>
      </c>
      <c r="W131" s="2">
        <f t="shared" si="52"/>
        <v>33470.638303331973</v>
      </c>
      <c r="X131" s="17"/>
      <c r="Y131" s="17">
        <f t="shared" ref="Y131:Y142" si="63">+$Y$8*S131</f>
        <v>15.015000000000001</v>
      </c>
      <c r="Z131" s="17">
        <f t="shared" ref="Z131:Z142" si="64">+$Z$8*S131</f>
        <v>2915.6819999999998</v>
      </c>
      <c r="AA131" s="17">
        <f t="shared" si="45"/>
        <v>226.91758828996282</v>
      </c>
      <c r="AB131" s="17"/>
      <c r="AC131" s="17">
        <f t="shared" si="53"/>
        <v>458.81225798100002</v>
      </c>
      <c r="AD131" s="17"/>
      <c r="AE131" s="17">
        <f t="shared" si="54"/>
        <v>339.42743575125007</v>
      </c>
      <c r="AF131" s="17">
        <f t="shared" si="55"/>
        <v>230.76383873350503</v>
      </c>
      <c r="AG131" s="17"/>
      <c r="AH131" s="18">
        <f t="shared" si="56"/>
        <v>114.34500000000003</v>
      </c>
      <c r="AI131" s="17">
        <f t="shared" si="57"/>
        <v>11.704394336250001</v>
      </c>
      <c r="AJ131" s="17">
        <f>+$AJ$8*U131</f>
        <v>4307.2171157400007</v>
      </c>
      <c r="AK131" s="18">
        <f t="shared" si="58"/>
        <v>1441.9649999999999</v>
      </c>
      <c r="AL131" s="17"/>
    </row>
    <row r="132" spans="1:43" ht="13.5" thickBot="1">
      <c r="A132" s="19" t="s">
        <v>546</v>
      </c>
      <c r="B132" s="1" t="s">
        <v>547</v>
      </c>
      <c r="C132" s="1" t="s">
        <v>548</v>
      </c>
      <c r="D132" s="1" t="s">
        <v>549</v>
      </c>
      <c r="E132" s="1" t="s">
        <v>38</v>
      </c>
      <c r="F132" s="2">
        <v>15</v>
      </c>
      <c r="G132" s="1" t="s">
        <v>46</v>
      </c>
      <c r="H132" s="1" t="s">
        <v>16</v>
      </c>
      <c r="I132" s="2">
        <v>1</v>
      </c>
      <c r="J132" s="2">
        <v>100</v>
      </c>
      <c r="K132" s="2">
        <v>1</v>
      </c>
      <c r="L132" s="1" t="s">
        <v>23</v>
      </c>
      <c r="M132" s="1" t="s">
        <v>40</v>
      </c>
      <c r="N132" s="1">
        <v>14</v>
      </c>
      <c r="O132" s="1" t="s">
        <v>41</v>
      </c>
      <c r="P132" s="1" t="s">
        <v>42</v>
      </c>
      <c r="Q132" s="3"/>
      <c r="R132" s="3"/>
      <c r="S132" s="2">
        <v>0.2</v>
      </c>
      <c r="T132" s="2">
        <v>125015.23149999999</v>
      </c>
      <c r="U132" s="2">
        <f t="shared" si="50"/>
        <v>25003.046300000002</v>
      </c>
      <c r="V132" s="16">
        <f t="shared" si="51"/>
        <v>11001.717208822503</v>
      </c>
      <c r="W132" s="2">
        <f t="shared" si="52"/>
        <v>36004.763508822507</v>
      </c>
      <c r="X132" s="17"/>
      <c r="Y132" s="17">
        <f t="shared" si="63"/>
        <v>17.16</v>
      </c>
      <c r="Z132" s="17">
        <f t="shared" si="64"/>
        <v>3332.2079999999996</v>
      </c>
      <c r="AA132" s="17">
        <f t="shared" si="45"/>
        <v>259.33438661710034</v>
      </c>
      <c r="AB132" s="17"/>
      <c r="AC132" s="17">
        <f t="shared" si="53"/>
        <v>490.05970748000004</v>
      </c>
      <c r="AD132" s="17"/>
      <c r="AE132" s="17">
        <f t="shared" si="54"/>
        <v>362.54417135000006</v>
      </c>
      <c r="AF132" s="17">
        <f t="shared" si="55"/>
        <v>246.48003042540003</v>
      </c>
      <c r="AG132" s="17"/>
      <c r="AH132" s="18">
        <f t="shared" si="56"/>
        <v>130.68000000000004</v>
      </c>
      <c r="AI132" s="17">
        <f t="shared" si="57"/>
        <v>12.501523150000001</v>
      </c>
      <c r="AJ132" s="17">
        <f>+$AJ$8*U132</f>
        <v>4600.5605192000003</v>
      </c>
      <c r="AK132" s="18">
        <f t="shared" si="58"/>
        <v>1550.1888706000002</v>
      </c>
      <c r="AL132" s="17"/>
    </row>
    <row r="133" spans="1:43" ht="13.5" thickBot="1">
      <c r="A133" s="1" t="s">
        <v>296</v>
      </c>
      <c r="B133" s="1" t="s">
        <v>297</v>
      </c>
      <c r="C133" s="1" t="s">
        <v>298</v>
      </c>
      <c r="D133" s="1" t="s">
        <v>299</v>
      </c>
      <c r="E133" s="1" t="s">
        <v>30</v>
      </c>
      <c r="F133" s="2">
        <v>9</v>
      </c>
      <c r="G133" s="1" t="s">
        <v>15</v>
      </c>
      <c r="H133" s="1" t="s">
        <v>16</v>
      </c>
      <c r="I133" s="2">
        <v>1</v>
      </c>
      <c r="J133" s="2">
        <v>100</v>
      </c>
      <c r="K133" s="2">
        <v>1</v>
      </c>
      <c r="L133" s="1" t="s">
        <v>23</v>
      </c>
      <c r="M133" s="1" t="s">
        <v>300</v>
      </c>
      <c r="N133" s="1">
        <v>14</v>
      </c>
      <c r="O133" s="1" t="s">
        <v>19</v>
      </c>
      <c r="P133" s="1" t="s">
        <v>301</v>
      </c>
      <c r="Q133" s="3"/>
      <c r="R133" s="3"/>
      <c r="S133" s="2">
        <v>1</v>
      </c>
      <c r="T133" s="2">
        <v>80317.679999999993</v>
      </c>
      <c r="U133" s="2">
        <f t="shared" si="50"/>
        <v>80317.679999999993</v>
      </c>
      <c r="V133" s="16">
        <f t="shared" si="51"/>
        <v>45702.684870525496</v>
      </c>
      <c r="W133" s="2">
        <f t="shared" si="52"/>
        <v>126020.36487052549</v>
      </c>
      <c r="X133" s="17">
        <f t="shared" ref="X133:X142" si="65">+$X$8*S133</f>
        <v>223.2</v>
      </c>
      <c r="Y133" s="17">
        <f t="shared" si="63"/>
        <v>85.8</v>
      </c>
      <c r="Z133" s="17">
        <f t="shared" si="64"/>
        <v>16661.039999999997</v>
      </c>
      <c r="AA133" s="17">
        <f t="shared" si="45"/>
        <v>1296.6719330855017</v>
      </c>
      <c r="AB133" s="17"/>
      <c r="AC133" s="17">
        <f t="shared" si="53"/>
        <v>1574.2265279999999</v>
      </c>
      <c r="AD133" s="17"/>
      <c r="AE133" s="17">
        <f t="shared" si="54"/>
        <v>1164.60636</v>
      </c>
      <c r="AF133" s="17">
        <f t="shared" si="55"/>
        <v>791.77168943999993</v>
      </c>
      <c r="AG133" s="17"/>
      <c r="AH133" s="18">
        <f t="shared" si="56"/>
        <v>653.40000000000009</v>
      </c>
      <c r="AI133" s="17">
        <f t="shared" si="57"/>
        <v>40.158839999999998</v>
      </c>
      <c r="AJ133" s="17"/>
      <c r="AK133" s="18">
        <f t="shared" si="58"/>
        <v>4979.6961599999995</v>
      </c>
      <c r="AL133" s="17">
        <f t="shared" ref="AL133:AL177" si="66">+U133*$AL$8</f>
        <v>18232.113359999999</v>
      </c>
    </row>
    <row r="134" spans="1:43" ht="13.5" thickBot="1">
      <c r="A134" s="1" t="s">
        <v>448</v>
      </c>
      <c r="B134" s="1" t="s">
        <v>449</v>
      </c>
      <c r="C134" s="1" t="s">
        <v>450</v>
      </c>
      <c r="D134" s="1" t="s">
        <v>451</v>
      </c>
      <c r="E134" s="1" t="s">
        <v>443</v>
      </c>
      <c r="F134" s="2">
        <v>6</v>
      </c>
      <c r="G134" s="1" t="s">
        <v>352</v>
      </c>
      <c r="H134" s="1" t="s">
        <v>16</v>
      </c>
      <c r="I134" s="2">
        <v>1</v>
      </c>
      <c r="J134" s="2">
        <v>100</v>
      </c>
      <c r="K134" s="2">
        <v>1</v>
      </c>
      <c r="L134" s="1" t="s">
        <v>23</v>
      </c>
      <c r="M134" s="1" t="s">
        <v>300</v>
      </c>
      <c r="N134" s="1">
        <v>14</v>
      </c>
      <c r="O134" s="1" t="s">
        <v>365</v>
      </c>
      <c r="P134" s="1" t="s">
        <v>301</v>
      </c>
      <c r="Q134" s="3"/>
      <c r="R134" s="3"/>
      <c r="S134" s="2">
        <v>1</v>
      </c>
      <c r="T134" s="2">
        <v>124351.96</v>
      </c>
      <c r="U134" s="2">
        <f t="shared" si="50"/>
        <v>124351.96</v>
      </c>
      <c r="V134" s="16">
        <f t="shared" si="51"/>
        <v>60386.267810765508</v>
      </c>
      <c r="W134" s="2">
        <f t="shared" si="52"/>
        <v>184738.2278107655</v>
      </c>
      <c r="X134" s="17">
        <f t="shared" si="65"/>
        <v>223.2</v>
      </c>
      <c r="Y134" s="17">
        <f t="shared" si="63"/>
        <v>85.8</v>
      </c>
      <c r="Z134" s="17">
        <f t="shared" si="64"/>
        <v>16661.039999999997</v>
      </c>
      <c r="AA134" s="17">
        <f t="shared" si="45"/>
        <v>1296.6719330855017</v>
      </c>
      <c r="AB134" s="17"/>
      <c r="AC134" s="17">
        <f t="shared" si="53"/>
        <v>2437.2984160000001</v>
      </c>
      <c r="AD134" s="17"/>
      <c r="AE134" s="17">
        <f t="shared" si="54"/>
        <v>1803.1034200000001</v>
      </c>
      <c r="AF134" s="17">
        <f t="shared" si="55"/>
        <v>1225.8616216800001</v>
      </c>
      <c r="AG134" s="17"/>
      <c r="AH134" s="18">
        <f t="shared" si="56"/>
        <v>653.40000000000009</v>
      </c>
      <c r="AI134" s="17">
        <f t="shared" si="57"/>
        <v>62.175980000000003</v>
      </c>
      <c r="AJ134" s="17"/>
      <c r="AK134" s="18">
        <f t="shared" si="58"/>
        <v>7709.8215200000004</v>
      </c>
      <c r="AL134" s="17">
        <f t="shared" si="66"/>
        <v>28227.894920000002</v>
      </c>
    </row>
    <row r="135" spans="1:43" ht="13.5" thickBot="1">
      <c r="A135" s="1" t="s">
        <v>287</v>
      </c>
      <c r="B135" s="1" t="s">
        <v>288</v>
      </c>
      <c r="C135" s="1" t="s">
        <v>289</v>
      </c>
      <c r="D135" s="1" t="s">
        <v>290</v>
      </c>
      <c r="E135" s="1" t="s">
        <v>291</v>
      </c>
      <c r="F135" s="2">
        <v>14</v>
      </c>
      <c r="G135" s="1" t="s">
        <v>15</v>
      </c>
      <c r="H135" s="1" t="s">
        <v>16</v>
      </c>
      <c r="I135" s="2">
        <v>1</v>
      </c>
      <c r="J135" s="2">
        <v>100</v>
      </c>
      <c r="K135" s="2">
        <v>1</v>
      </c>
      <c r="L135" s="1" t="s">
        <v>23</v>
      </c>
      <c r="M135" s="1" t="s">
        <v>292</v>
      </c>
      <c r="N135" s="1">
        <v>14</v>
      </c>
      <c r="O135" s="1" t="s">
        <v>19</v>
      </c>
      <c r="P135" s="1" t="s">
        <v>42</v>
      </c>
      <c r="Q135" s="3"/>
      <c r="R135" s="3"/>
      <c r="S135" s="2">
        <v>1</v>
      </c>
      <c r="T135" s="2">
        <v>76447.56</v>
      </c>
      <c r="U135" s="2">
        <f t="shared" si="50"/>
        <v>76447.56</v>
      </c>
      <c r="V135" s="16">
        <f t="shared" si="51"/>
        <v>44412.162395565494</v>
      </c>
      <c r="W135" s="2">
        <f t="shared" si="52"/>
        <v>120859.72239556549</v>
      </c>
      <c r="X135" s="17">
        <f t="shared" si="65"/>
        <v>223.2</v>
      </c>
      <c r="Y135" s="17">
        <f t="shared" si="63"/>
        <v>85.8</v>
      </c>
      <c r="Z135" s="17">
        <f t="shared" si="64"/>
        <v>16661.039999999997</v>
      </c>
      <c r="AA135" s="17">
        <f t="shared" si="45"/>
        <v>1296.6719330855017</v>
      </c>
      <c r="AB135" s="17"/>
      <c r="AC135" s="17">
        <f t="shared" si="53"/>
        <v>1498.3721759999999</v>
      </c>
      <c r="AD135" s="17"/>
      <c r="AE135" s="17">
        <f t="shared" si="54"/>
        <v>1108.4896200000001</v>
      </c>
      <c r="AF135" s="17">
        <f t="shared" si="55"/>
        <v>753.62004648000004</v>
      </c>
      <c r="AG135" s="17"/>
      <c r="AH135" s="18">
        <f t="shared" si="56"/>
        <v>653.40000000000009</v>
      </c>
      <c r="AI135" s="17">
        <f t="shared" si="57"/>
        <v>38.223779999999998</v>
      </c>
      <c r="AJ135" s="17"/>
      <c r="AK135" s="18">
        <f t="shared" si="58"/>
        <v>4739.7487199999996</v>
      </c>
      <c r="AL135" s="17">
        <f t="shared" si="66"/>
        <v>17353.596119999998</v>
      </c>
    </row>
    <row r="136" spans="1:43" ht="13.5" thickBot="1">
      <c r="A136" s="1" t="s">
        <v>293</v>
      </c>
      <c r="B136" s="1" t="s">
        <v>288</v>
      </c>
      <c r="C136" s="1" t="s">
        <v>294</v>
      </c>
      <c r="D136" s="1" t="s">
        <v>295</v>
      </c>
      <c r="E136" s="1" t="s">
        <v>291</v>
      </c>
      <c r="F136" s="2">
        <v>10</v>
      </c>
      <c r="G136" s="1" t="s">
        <v>15</v>
      </c>
      <c r="H136" s="1" t="s">
        <v>16</v>
      </c>
      <c r="I136" s="2">
        <v>1</v>
      </c>
      <c r="J136" s="2">
        <v>100</v>
      </c>
      <c r="K136" s="2">
        <v>1</v>
      </c>
      <c r="L136" s="1" t="s">
        <v>23</v>
      </c>
      <c r="M136" s="1" t="s">
        <v>292</v>
      </c>
      <c r="N136" s="1">
        <v>14</v>
      </c>
      <c r="O136" s="1" t="s">
        <v>19</v>
      </c>
      <c r="P136" s="1" t="s">
        <v>42</v>
      </c>
      <c r="Q136" s="3"/>
      <c r="R136" s="3"/>
      <c r="S136" s="2">
        <v>1</v>
      </c>
      <c r="T136" s="2">
        <v>69257.64</v>
      </c>
      <c r="U136" s="2">
        <f t="shared" si="50"/>
        <v>69257.64</v>
      </c>
      <c r="V136" s="16">
        <f t="shared" si="51"/>
        <v>42014.626052205502</v>
      </c>
      <c r="W136" s="2">
        <f t="shared" si="52"/>
        <v>111272.26605220549</v>
      </c>
      <c r="X136" s="17">
        <f t="shared" si="65"/>
        <v>223.2</v>
      </c>
      <c r="Y136" s="17">
        <f t="shared" si="63"/>
        <v>85.8</v>
      </c>
      <c r="Z136" s="17">
        <f t="shared" si="64"/>
        <v>16661.039999999997</v>
      </c>
      <c r="AA136" s="17">
        <f t="shared" si="45"/>
        <v>1296.6719330855017</v>
      </c>
      <c r="AB136" s="17"/>
      <c r="AC136" s="17">
        <f t="shared" si="53"/>
        <v>1357.449744</v>
      </c>
      <c r="AD136" s="17"/>
      <c r="AE136" s="17">
        <f t="shared" si="54"/>
        <v>1004.2357800000001</v>
      </c>
      <c r="AF136" s="17">
        <f t="shared" si="55"/>
        <v>682.74181512000007</v>
      </c>
      <c r="AG136" s="17"/>
      <c r="AH136" s="18">
        <f t="shared" si="56"/>
        <v>653.40000000000009</v>
      </c>
      <c r="AI136" s="17">
        <f t="shared" si="57"/>
        <v>34.628819999999997</v>
      </c>
      <c r="AJ136" s="17"/>
      <c r="AK136" s="18">
        <f t="shared" si="58"/>
        <v>4293.9736800000001</v>
      </c>
      <c r="AL136" s="17">
        <f t="shared" si="66"/>
        <v>15721.484280000001</v>
      </c>
    </row>
    <row r="137" spans="1:43" ht="13.5" thickBot="1">
      <c r="A137" s="1" t="s">
        <v>379</v>
      </c>
      <c r="B137" s="1" t="s">
        <v>380</v>
      </c>
      <c r="C137" s="1" t="s">
        <v>381</v>
      </c>
      <c r="D137" s="1" t="s">
        <v>382</v>
      </c>
      <c r="E137" s="1" t="s">
        <v>364</v>
      </c>
      <c r="F137" s="2">
        <v>6</v>
      </c>
      <c r="G137" s="1" t="s">
        <v>352</v>
      </c>
      <c r="H137" s="1" t="s">
        <v>16</v>
      </c>
      <c r="I137" s="2">
        <v>1</v>
      </c>
      <c r="J137" s="2">
        <v>100</v>
      </c>
      <c r="K137" s="2">
        <v>1</v>
      </c>
      <c r="L137" s="1" t="s">
        <v>23</v>
      </c>
      <c r="M137" s="1" t="s">
        <v>292</v>
      </c>
      <c r="N137" s="1">
        <v>14</v>
      </c>
      <c r="O137" s="1" t="s">
        <v>365</v>
      </c>
      <c r="P137" s="1" t="s">
        <v>42</v>
      </c>
      <c r="Q137" s="3"/>
      <c r="R137" s="3"/>
      <c r="S137" s="2">
        <v>1</v>
      </c>
      <c r="T137" s="2">
        <v>96517.23</v>
      </c>
      <c r="U137" s="2">
        <f t="shared" si="50"/>
        <v>96517.23</v>
      </c>
      <c r="V137" s="16">
        <f t="shared" si="51"/>
        <v>51104.554414425496</v>
      </c>
      <c r="W137" s="2">
        <f t="shared" si="52"/>
        <v>147621.78441442549</v>
      </c>
      <c r="X137" s="17">
        <f t="shared" si="65"/>
        <v>223.2</v>
      </c>
      <c r="Y137" s="17">
        <f t="shared" si="63"/>
        <v>85.8</v>
      </c>
      <c r="Z137" s="17">
        <f t="shared" si="64"/>
        <v>16661.039999999997</v>
      </c>
      <c r="AA137" s="17">
        <f t="shared" si="45"/>
        <v>1296.6719330855017</v>
      </c>
      <c r="AB137" s="17"/>
      <c r="AC137" s="17">
        <f t="shared" si="53"/>
        <v>1891.7377079999999</v>
      </c>
      <c r="AD137" s="17"/>
      <c r="AE137" s="17">
        <f t="shared" si="54"/>
        <v>1399.4998350000001</v>
      </c>
      <c r="AF137" s="17">
        <f t="shared" si="55"/>
        <v>951.46685334000006</v>
      </c>
      <c r="AG137" s="17"/>
      <c r="AH137" s="18">
        <f t="shared" si="56"/>
        <v>653.40000000000009</v>
      </c>
      <c r="AI137" s="17">
        <f t="shared" si="57"/>
        <v>48.258614999999999</v>
      </c>
      <c r="AJ137" s="17"/>
      <c r="AK137" s="18">
        <f t="shared" si="58"/>
        <v>5984.06826</v>
      </c>
      <c r="AL137" s="17">
        <f t="shared" si="66"/>
        <v>21909.411209999998</v>
      </c>
    </row>
    <row r="138" spans="1:43" ht="13.5" thickBot="1">
      <c r="A138" s="1" t="s">
        <v>145</v>
      </c>
      <c r="B138" s="1" t="s">
        <v>140</v>
      </c>
      <c r="C138" s="1" t="s">
        <v>146</v>
      </c>
      <c r="D138" s="1" t="s">
        <v>147</v>
      </c>
      <c r="E138" s="1" t="s">
        <v>143</v>
      </c>
      <c r="F138" s="2">
        <v>7</v>
      </c>
      <c r="G138" s="1" t="s">
        <v>15</v>
      </c>
      <c r="H138" s="1" t="s">
        <v>16</v>
      </c>
      <c r="I138" s="2">
        <v>1</v>
      </c>
      <c r="J138" s="2">
        <v>100</v>
      </c>
      <c r="K138" s="2">
        <v>1</v>
      </c>
      <c r="L138" s="1" t="s">
        <v>23</v>
      </c>
      <c r="M138" s="1" t="s">
        <v>148</v>
      </c>
      <c r="N138" s="1">
        <v>14</v>
      </c>
      <c r="O138" s="1" t="s">
        <v>19</v>
      </c>
      <c r="P138" s="1" t="s">
        <v>42</v>
      </c>
      <c r="Q138" s="3"/>
      <c r="R138" s="3"/>
      <c r="S138" s="2">
        <v>1</v>
      </c>
      <c r="T138" s="2">
        <v>55456.56</v>
      </c>
      <c r="U138" s="2">
        <f t="shared" ref="U138:U169" si="67">+T138*S138</f>
        <v>55456.56</v>
      </c>
      <c r="V138" s="16">
        <f t="shared" ref="V138:V169" si="68">SUM(X138:AL138)</f>
        <v>37308.165461565499</v>
      </c>
      <c r="W138" s="2">
        <f t="shared" ref="W138:W169" si="69">+U138+V138</f>
        <v>92764.725461565497</v>
      </c>
      <c r="X138" s="17">
        <f t="shared" si="65"/>
        <v>223.2</v>
      </c>
      <c r="Y138" s="17">
        <f t="shared" si="63"/>
        <v>85.8</v>
      </c>
      <c r="Z138" s="17">
        <f t="shared" si="64"/>
        <v>16661.039999999997</v>
      </c>
      <c r="AA138" s="17">
        <f t="shared" si="45"/>
        <v>1296.6719330855017</v>
      </c>
      <c r="AB138" s="17"/>
      <c r="AC138" s="17">
        <f t="shared" ref="AC138:AC144" si="70">+U138*$AC$8</f>
        <v>1086.948576</v>
      </c>
      <c r="AD138" s="17"/>
      <c r="AE138" s="17">
        <f t="shared" ref="AE138:AE169" si="71">+U138*$AE$8</f>
        <v>804.12012000000004</v>
      </c>
      <c r="AF138" s="17">
        <f t="shared" ref="AF138:AF169" si="72">+U138*$AF$8</f>
        <v>546.69076847999997</v>
      </c>
      <c r="AG138" s="17"/>
      <c r="AH138" s="18">
        <f t="shared" ref="AH138:AH144" si="73">SUM(IF(T138&gt;65999,((66000*$AH$8)*S138),(IF(T138&lt;66000,($AH$8*(U138))))))</f>
        <v>549.01994400000001</v>
      </c>
      <c r="AI138" s="17">
        <f t="shared" ref="AI138:AI169" si="74">+U138*$AI$8</f>
        <v>27.728279999999998</v>
      </c>
      <c r="AJ138" s="17"/>
      <c r="AK138" s="18">
        <f t="shared" ref="AK138:AK169" si="75">SUM(IF(T138&gt;132900,((132900*$AK$8)*S138),(IF(T138&lt;132900,($AK$8*(U138))))))</f>
        <v>3438.30672</v>
      </c>
      <c r="AL138" s="17">
        <f t="shared" si="66"/>
        <v>12588.63912</v>
      </c>
    </row>
    <row r="139" spans="1:43" ht="13.5" thickBot="1">
      <c r="A139" s="1" t="s">
        <v>171</v>
      </c>
      <c r="B139" s="1" t="s">
        <v>172</v>
      </c>
      <c r="C139" s="1" t="s">
        <v>173</v>
      </c>
      <c r="D139" s="1" t="s">
        <v>174</v>
      </c>
      <c r="E139" s="1" t="s">
        <v>175</v>
      </c>
      <c r="F139" s="2">
        <v>3</v>
      </c>
      <c r="G139" s="1" t="s">
        <v>15</v>
      </c>
      <c r="H139" s="1" t="s">
        <v>16</v>
      </c>
      <c r="I139" s="2">
        <v>1</v>
      </c>
      <c r="J139" s="2">
        <v>100</v>
      </c>
      <c r="K139" s="2">
        <v>1</v>
      </c>
      <c r="L139" s="1" t="s">
        <v>23</v>
      </c>
      <c r="M139" s="1" t="s">
        <v>148</v>
      </c>
      <c r="N139" s="1">
        <v>14</v>
      </c>
      <c r="O139" s="1" t="s">
        <v>19</v>
      </c>
      <c r="P139" s="1" t="s">
        <v>42</v>
      </c>
      <c r="Q139" s="3"/>
      <c r="R139" s="3"/>
      <c r="S139" s="2">
        <v>1</v>
      </c>
      <c r="T139" s="2">
        <v>40229.279999999999</v>
      </c>
      <c r="U139" s="2">
        <f t="shared" si="67"/>
        <v>40229.279999999999</v>
      </c>
      <c r="V139" s="16">
        <f t="shared" si="68"/>
        <v>32079.757055325499</v>
      </c>
      <c r="W139" s="2">
        <f t="shared" si="69"/>
        <v>72309.037055325491</v>
      </c>
      <c r="X139" s="17">
        <f t="shared" si="65"/>
        <v>223.2</v>
      </c>
      <c r="Y139" s="17">
        <f t="shared" si="63"/>
        <v>85.8</v>
      </c>
      <c r="Z139" s="17">
        <f t="shared" si="64"/>
        <v>16661.039999999997</v>
      </c>
      <c r="AA139" s="17">
        <f t="shared" ref="AA139:AA186" si="76">+$AA$8*S139</f>
        <v>1296.6719330855017</v>
      </c>
      <c r="AB139" s="17"/>
      <c r="AC139" s="17">
        <f t="shared" si="70"/>
        <v>788.49388799999997</v>
      </c>
      <c r="AD139" s="17"/>
      <c r="AE139" s="17">
        <f t="shared" si="71"/>
        <v>583.32456000000002</v>
      </c>
      <c r="AF139" s="17">
        <f t="shared" si="72"/>
        <v>396.58024224000002</v>
      </c>
      <c r="AG139" s="17"/>
      <c r="AH139" s="18">
        <f t="shared" si="73"/>
        <v>398.26987200000002</v>
      </c>
      <c r="AI139" s="17">
        <f t="shared" si="74"/>
        <v>20.114640000000001</v>
      </c>
      <c r="AJ139" s="17"/>
      <c r="AK139" s="18">
        <f t="shared" si="75"/>
        <v>2494.2153599999997</v>
      </c>
      <c r="AL139" s="17">
        <f t="shared" si="66"/>
        <v>9132.0465600000007</v>
      </c>
    </row>
    <row r="140" spans="1:43" ht="13.5" thickBot="1">
      <c r="A140" s="1" t="s">
        <v>236</v>
      </c>
      <c r="B140" s="1" t="s">
        <v>237</v>
      </c>
      <c r="C140" s="1" t="s">
        <v>238</v>
      </c>
      <c r="D140" s="1" t="s">
        <v>239</v>
      </c>
      <c r="E140" s="1" t="s">
        <v>240</v>
      </c>
      <c r="F140" s="2">
        <v>6</v>
      </c>
      <c r="G140" s="1" t="s">
        <v>15</v>
      </c>
      <c r="H140" s="1" t="s">
        <v>16</v>
      </c>
      <c r="I140" s="2">
        <v>1</v>
      </c>
      <c r="J140" s="2">
        <v>100</v>
      </c>
      <c r="K140" s="2">
        <v>1</v>
      </c>
      <c r="L140" s="1" t="s">
        <v>23</v>
      </c>
      <c r="M140" s="1" t="s">
        <v>148</v>
      </c>
      <c r="N140" s="1">
        <v>14</v>
      </c>
      <c r="O140" s="1" t="s">
        <v>19</v>
      </c>
      <c r="P140" s="1" t="s">
        <v>42</v>
      </c>
      <c r="Q140" s="3"/>
      <c r="R140" s="3"/>
      <c r="S140" s="2">
        <v>1</v>
      </c>
      <c r="T140" s="2">
        <v>56843.040000000001</v>
      </c>
      <c r="U140" s="2">
        <f t="shared" si="67"/>
        <v>56843.040000000001</v>
      </c>
      <c r="V140" s="16">
        <f t="shared" si="68"/>
        <v>37784.224461405494</v>
      </c>
      <c r="W140" s="2">
        <f t="shared" si="69"/>
        <v>94627.264461405488</v>
      </c>
      <c r="X140" s="17">
        <f t="shared" si="65"/>
        <v>223.2</v>
      </c>
      <c r="Y140" s="17">
        <f t="shared" si="63"/>
        <v>85.8</v>
      </c>
      <c r="Z140" s="17">
        <f t="shared" si="64"/>
        <v>16661.039999999997</v>
      </c>
      <c r="AA140" s="17">
        <f t="shared" si="76"/>
        <v>1296.6719330855017</v>
      </c>
      <c r="AB140" s="17"/>
      <c r="AC140" s="17">
        <f t="shared" si="70"/>
        <v>1114.1235839999999</v>
      </c>
      <c r="AD140" s="17"/>
      <c r="AE140" s="17">
        <f t="shared" si="71"/>
        <v>824.22408000000007</v>
      </c>
      <c r="AF140" s="17">
        <f t="shared" si="72"/>
        <v>560.35868832000006</v>
      </c>
      <c r="AG140" s="17"/>
      <c r="AH140" s="18">
        <f t="shared" si="73"/>
        <v>562.74609600000008</v>
      </c>
      <c r="AI140" s="17">
        <f t="shared" si="74"/>
        <v>28.421520000000001</v>
      </c>
      <c r="AJ140" s="17"/>
      <c r="AK140" s="18">
        <f t="shared" si="75"/>
        <v>3524.2684800000002</v>
      </c>
      <c r="AL140" s="17">
        <f t="shared" si="66"/>
        <v>12903.370080000001</v>
      </c>
    </row>
    <row r="141" spans="1:43" ht="13.5" thickBot="1">
      <c r="A141" s="1" t="s">
        <v>241</v>
      </c>
      <c r="B141" s="1" t="s">
        <v>140</v>
      </c>
      <c r="C141" s="1" t="s">
        <v>242</v>
      </c>
      <c r="D141" s="1" t="s">
        <v>243</v>
      </c>
      <c r="E141" s="1" t="s">
        <v>143</v>
      </c>
      <c r="F141" s="2">
        <v>3</v>
      </c>
      <c r="G141" s="1" t="s">
        <v>15</v>
      </c>
      <c r="H141" s="1" t="s">
        <v>16</v>
      </c>
      <c r="I141" s="2">
        <v>1</v>
      </c>
      <c r="J141" s="2">
        <v>100</v>
      </c>
      <c r="K141" s="2">
        <v>1</v>
      </c>
      <c r="L141" s="1" t="s">
        <v>23</v>
      </c>
      <c r="M141" s="1" t="s">
        <v>148</v>
      </c>
      <c r="N141" s="1">
        <v>14</v>
      </c>
      <c r="O141" s="1" t="s">
        <v>19</v>
      </c>
      <c r="P141" s="1" t="s">
        <v>42</v>
      </c>
      <c r="Q141" s="3"/>
      <c r="R141" s="3"/>
      <c r="S141" s="2">
        <v>1</v>
      </c>
      <c r="T141" s="2">
        <v>50240.88</v>
      </c>
      <c r="U141" s="2">
        <f t="shared" si="67"/>
        <v>50240.88</v>
      </c>
      <c r="V141" s="16">
        <f t="shared" si="68"/>
        <v>35517.320008125498</v>
      </c>
      <c r="W141" s="2">
        <f t="shared" si="69"/>
        <v>85758.200008125496</v>
      </c>
      <c r="X141" s="17">
        <f t="shared" si="65"/>
        <v>223.2</v>
      </c>
      <c r="Y141" s="17">
        <f t="shared" si="63"/>
        <v>85.8</v>
      </c>
      <c r="Z141" s="17">
        <f t="shared" si="64"/>
        <v>16661.039999999997</v>
      </c>
      <c r="AA141" s="17">
        <f t="shared" si="76"/>
        <v>1296.6719330855017</v>
      </c>
      <c r="AB141" s="17"/>
      <c r="AC141" s="17">
        <f t="shared" si="70"/>
        <v>984.72124799999995</v>
      </c>
      <c r="AD141" s="17"/>
      <c r="AE141" s="17">
        <f t="shared" si="71"/>
        <v>728.49275999999998</v>
      </c>
      <c r="AF141" s="17">
        <f t="shared" si="72"/>
        <v>495.27459504000001</v>
      </c>
      <c r="AG141" s="17"/>
      <c r="AH141" s="18">
        <f t="shared" si="73"/>
        <v>497.38471200000004</v>
      </c>
      <c r="AI141" s="17">
        <f t="shared" si="74"/>
        <v>25.120439999999999</v>
      </c>
      <c r="AJ141" s="17"/>
      <c r="AK141" s="18">
        <f t="shared" si="75"/>
        <v>3114.9345599999997</v>
      </c>
      <c r="AL141" s="17">
        <f t="shared" si="66"/>
        <v>11404.679759999999</v>
      </c>
    </row>
    <row r="142" spans="1:43" ht="13.5" thickBot="1">
      <c r="A142" s="1" t="s">
        <v>383</v>
      </c>
      <c r="B142" s="1" t="s">
        <v>384</v>
      </c>
      <c r="C142" s="1" t="s">
        <v>385</v>
      </c>
      <c r="D142" s="1" t="s">
        <v>386</v>
      </c>
      <c r="E142" s="1" t="s">
        <v>364</v>
      </c>
      <c r="F142" s="2">
        <v>10</v>
      </c>
      <c r="G142" s="1" t="s">
        <v>352</v>
      </c>
      <c r="H142" s="1" t="s">
        <v>16</v>
      </c>
      <c r="I142" s="2">
        <v>1</v>
      </c>
      <c r="J142" s="2">
        <v>100</v>
      </c>
      <c r="K142" s="2">
        <v>1</v>
      </c>
      <c r="L142" s="1" t="s">
        <v>23</v>
      </c>
      <c r="M142" s="1" t="s">
        <v>148</v>
      </c>
      <c r="N142" s="1">
        <v>14</v>
      </c>
      <c r="O142" s="1" t="s">
        <v>365</v>
      </c>
      <c r="P142" s="1" t="s">
        <v>42</v>
      </c>
      <c r="Q142" s="3"/>
      <c r="R142" s="3"/>
      <c r="S142" s="2">
        <v>1</v>
      </c>
      <c r="T142" s="2">
        <v>106536.96000000001</v>
      </c>
      <c r="U142" s="2">
        <f t="shared" si="67"/>
        <v>106536.96000000001</v>
      </c>
      <c r="V142" s="16">
        <f t="shared" si="68"/>
        <v>54445.713540765501</v>
      </c>
      <c r="W142" s="2">
        <f t="shared" si="69"/>
        <v>160982.67354076551</v>
      </c>
      <c r="X142" s="17">
        <f t="shared" si="65"/>
        <v>223.2</v>
      </c>
      <c r="Y142" s="17">
        <f t="shared" si="63"/>
        <v>85.8</v>
      </c>
      <c r="Z142" s="17">
        <f t="shared" si="64"/>
        <v>16661.039999999997</v>
      </c>
      <c r="AA142" s="17">
        <f t="shared" si="76"/>
        <v>1296.6719330855017</v>
      </c>
      <c r="AB142" s="17"/>
      <c r="AC142" s="17">
        <f t="shared" si="70"/>
        <v>2088.1244160000001</v>
      </c>
      <c r="AD142" s="17"/>
      <c r="AE142" s="17">
        <f t="shared" si="71"/>
        <v>1544.7859200000003</v>
      </c>
      <c r="AF142" s="17">
        <f t="shared" si="72"/>
        <v>1050.2413516800002</v>
      </c>
      <c r="AG142" s="17"/>
      <c r="AH142" s="18">
        <f t="shared" si="73"/>
        <v>653.40000000000009</v>
      </c>
      <c r="AI142" s="17">
        <f t="shared" si="74"/>
        <v>53.268480000000004</v>
      </c>
      <c r="AJ142" s="17"/>
      <c r="AK142" s="18">
        <f t="shared" si="75"/>
        <v>6605.2915200000007</v>
      </c>
      <c r="AL142" s="17">
        <f t="shared" si="66"/>
        <v>24183.889920000001</v>
      </c>
    </row>
    <row r="143" spans="1:43" ht="13.5" thickBot="1">
      <c r="A143" s="1" t="s">
        <v>532</v>
      </c>
      <c r="B143" s="1" t="s">
        <v>533</v>
      </c>
      <c r="C143" s="1" t="s">
        <v>534</v>
      </c>
      <c r="D143" s="1" t="s">
        <v>535</v>
      </c>
      <c r="E143" s="1" t="s">
        <v>240</v>
      </c>
      <c r="F143" s="2">
        <v>1</v>
      </c>
      <c r="G143" s="1" t="s">
        <v>504</v>
      </c>
      <c r="H143" s="1" t="s">
        <v>16</v>
      </c>
      <c r="I143" s="2">
        <v>0</v>
      </c>
      <c r="J143" s="2">
        <v>100</v>
      </c>
      <c r="K143" s="2">
        <v>0</v>
      </c>
      <c r="L143" s="1" t="s">
        <v>23</v>
      </c>
      <c r="M143" s="1" t="s">
        <v>148</v>
      </c>
      <c r="N143" s="1">
        <v>14</v>
      </c>
      <c r="O143" s="1" t="s">
        <v>505</v>
      </c>
      <c r="P143" s="1" t="s">
        <v>42</v>
      </c>
      <c r="Q143" s="3"/>
      <c r="R143" s="3"/>
      <c r="S143" s="2">
        <v>0</v>
      </c>
      <c r="T143" s="2"/>
      <c r="U143" s="2">
        <f t="shared" si="67"/>
        <v>0</v>
      </c>
      <c r="V143" s="16">
        <f t="shared" si="68"/>
        <v>0</v>
      </c>
      <c r="W143" s="2">
        <f t="shared" si="69"/>
        <v>0</v>
      </c>
      <c r="X143" s="17"/>
      <c r="Y143" s="17"/>
      <c r="Z143" s="17"/>
      <c r="AA143" s="17">
        <f t="shared" si="76"/>
        <v>0</v>
      </c>
      <c r="AB143" s="17"/>
      <c r="AC143" s="17">
        <f t="shared" si="70"/>
        <v>0</v>
      </c>
      <c r="AD143" s="17"/>
      <c r="AE143" s="17">
        <f t="shared" si="71"/>
        <v>0</v>
      </c>
      <c r="AF143" s="17">
        <f t="shared" si="72"/>
        <v>0</v>
      </c>
      <c r="AG143" s="17"/>
      <c r="AH143" s="18">
        <f t="shared" si="73"/>
        <v>0</v>
      </c>
      <c r="AI143" s="17">
        <f t="shared" si="74"/>
        <v>0</v>
      </c>
      <c r="AJ143" s="17"/>
      <c r="AK143" s="18">
        <f t="shared" si="75"/>
        <v>0</v>
      </c>
      <c r="AL143" s="17">
        <f t="shared" si="66"/>
        <v>0</v>
      </c>
    </row>
    <row r="144" spans="1:43" ht="13.5" thickBot="1">
      <c r="A144" s="1" t="s">
        <v>139</v>
      </c>
      <c r="B144" s="1" t="s">
        <v>140</v>
      </c>
      <c r="C144" s="1" t="s">
        <v>141</v>
      </c>
      <c r="D144" s="1" t="s">
        <v>142</v>
      </c>
      <c r="E144" s="1" t="s">
        <v>143</v>
      </c>
      <c r="F144" s="2">
        <v>15</v>
      </c>
      <c r="G144" s="1" t="s">
        <v>15</v>
      </c>
      <c r="H144" s="1" t="s">
        <v>16</v>
      </c>
      <c r="I144" s="2">
        <v>1</v>
      </c>
      <c r="J144" s="2">
        <v>100</v>
      </c>
      <c r="K144" s="2">
        <v>1</v>
      </c>
      <c r="L144" s="1" t="s">
        <v>23</v>
      </c>
      <c r="M144" s="1" t="s">
        <v>144</v>
      </c>
      <c r="N144" s="1">
        <v>14</v>
      </c>
      <c r="O144" s="1" t="s">
        <v>19</v>
      </c>
      <c r="P144" s="1" t="s">
        <v>42</v>
      </c>
      <c r="Q144" s="3"/>
      <c r="R144" s="3"/>
      <c r="S144" s="2">
        <v>1</v>
      </c>
      <c r="T144" s="2">
        <v>67568.399999999994</v>
      </c>
      <c r="U144" s="2">
        <f t="shared" si="67"/>
        <v>67568.399999999994</v>
      </c>
      <c r="V144" s="16">
        <f t="shared" si="68"/>
        <v>41451.335460285496</v>
      </c>
      <c r="W144" s="2">
        <f t="shared" si="69"/>
        <v>109019.73546028549</v>
      </c>
      <c r="X144" s="17">
        <f>+$X$8*S144</f>
        <v>223.2</v>
      </c>
      <c r="Y144" s="17">
        <f>+$Y$8*S144</f>
        <v>85.8</v>
      </c>
      <c r="Z144" s="17">
        <f>+$Z$8*S144</f>
        <v>16661.039999999997</v>
      </c>
      <c r="AA144" s="17">
        <f t="shared" si="76"/>
        <v>1296.6719330855017</v>
      </c>
      <c r="AB144" s="17"/>
      <c r="AC144" s="17">
        <f t="shared" si="70"/>
        <v>1324.3406399999999</v>
      </c>
      <c r="AD144" s="17"/>
      <c r="AE144" s="17">
        <f t="shared" si="71"/>
        <v>979.74180000000001</v>
      </c>
      <c r="AF144" s="17">
        <f t="shared" si="72"/>
        <v>666.08928719999994</v>
      </c>
      <c r="AG144" s="17"/>
      <c r="AH144" s="18">
        <f t="shared" si="73"/>
        <v>653.40000000000009</v>
      </c>
      <c r="AI144" s="17">
        <f t="shared" si="74"/>
        <v>33.784199999999998</v>
      </c>
      <c r="AJ144" s="17"/>
      <c r="AK144" s="18">
        <f t="shared" si="75"/>
        <v>4189.2407999999996</v>
      </c>
      <c r="AL144" s="17">
        <f t="shared" si="66"/>
        <v>15338.0268</v>
      </c>
    </row>
    <row r="145" spans="1:43" ht="13.5" thickBot="1">
      <c r="A145" s="1" t="s">
        <v>264</v>
      </c>
      <c r="B145" s="1" t="s">
        <v>265</v>
      </c>
      <c r="C145" s="1" t="s">
        <v>266</v>
      </c>
      <c r="D145" s="1" t="s">
        <v>267</v>
      </c>
      <c r="E145" s="1" t="s">
        <v>143</v>
      </c>
      <c r="F145" s="2">
        <v>3</v>
      </c>
      <c r="G145" s="1" t="s">
        <v>268</v>
      </c>
      <c r="H145" s="1" t="s">
        <v>16</v>
      </c>
      <c r="I145" s="2">
        <v>1</v>
      </c>
      <c r="J145" s="2">
        <v>47.5</v>
      </c>
      <c r="K145" s="2">
        <v>0.47499999999999998</v>
      </c>
      <c r="L145" s="1" t="s">
        <v>23</v>
      </c>
      <c r="M145" s="1" t="s">
        <v>144</v>
      </c>
      <c r="N145" s="1">
        <v>14</v>
      </c>
      <c r="O145" s="1" t="s">
        <v>19</v>
      </c>
      <c r="P145" s="1" t="s">
        <v>42</v>
      </c>
      <c r="Q145" s="3"/>
      <c r="R145" s="3"/>
      <c r="S145" s="2">
        <v>1</v>
      </c>
      <c r="T145" s="2">
        <v>50240.88</v>
      </c>
      <c r="U145" s="2">
        <f t="shared" si="67"/>
        <v>50240.88</v>
      </c>
      <c r="V145" s="16">
        <f t="shared" si="68"/>
        <v>17065.1740481255</v>
      </c>
      <c r="W145" s="2">
        <f t="shared" si="69"/>
        <v>67306.054048125501</v>
      </c>
      <c r="X145" s="17"/>
      <c r="Y145" s="17"/>
      <c r="Z145" s="17"/>
      <c r="AA145" s="17">
        <f t="shared" si="76"/>
        <v>1296.6719330855017</v>
      </c>
      <c r="AB145" s="17"/>
      <c r="AC145" s="17">
        <v>0</v>
      </c>
      <c r="AD145" s="17">
        <f>+U145*AD75</f>
        <v>0</v>
      </c>
      <c r="AE145" s="17">
        <f t="shared" si="71"/>
        <v>728.49275999999998</v>
      </c>
      <c r="AF145" s="17">
        <f t="shared" si="72"/>
        <v>495.27459504000001</v>
      </c>
      <c r="AG145" s="17"/>
      <c r="AH145" s="18">
        <v>0</v>
      </c>
      <c r="AI145" s="17">
        <f t="shared" si="74"/>
        <v>25.120439999999999</v>
      </c>
      <c r="AJ145" s="17"/>
      <c r="AK145" s="18">
        <f t="shared" si="75"/>
        <v>3114.9345599999997</v>
      </c>
      <c r="AL145" s="17">
        <f t="shared" si="66"/>
        <v>11404.679759999999</v>
      </c>
    </row>
    <row r="146" spans="1:43" ht="13.5" thickBot="1">
      <c r="A146" s="1" t="s">
        <v>387</v>
      </c>
      <c r="B146" s="1" t="s">
        <v>388</v>
      </c>
      <c r="C146" s="1" t="s">
        <v>389</v>
      </c>
      <c r="D146" s="1" t="s">
        <v>390</v>
      </c>
      <c r="E146" s="1" t="s">
        <v>364</v>
      </c>
      <c r="F146" s="2">
        <v>10</v>
      </c>
      <c r="G146" s="1" t="s">
        <v>352</v>
      </c>
      <c r="H146" s="1" t="s">
        <v>16</v>
      </c>
      <c r="I146" s="2">
        <v>1</v>
      </c>
      <c r="J146" s="2">
        <v>100</v>
      </c>
      <c r="K146" s="2">
        <v>1</v>
      </c>
      <c r="L146" s="1" t="s">
        <v>23</v>
      </c>
      <c r="M146" s="1" t="s">
        <v>144</v>
      </c>
      <c r="N146" s="1">
        <v>14</v>
      </c>
      <c r="O146" s="1" t="s">
        <v>365</v>
      </c>
      <c r="P146" s="1" t="s">
        <v>42</v>
      </c>
      <c r="Q146" s="3"/>
      <c r="R146" s="3"/>
      <c r="S146" s="2">
        <v>1</v>
      </c>
      <c r="T146" s="2">
        <v>106536.96000000001</v>
      </c>
      <c r="U146" s="2">
        <f t="shared" si="67"/>
        <v>106536.96000000001</v>
      </c>
      <c r="V146" s="16">
        <f t="shared" si="68"/>
        <v>54445.713540765501</v>
      </c>
      <c r="W146" s="2">
        <f t="shared" si="69"/>
        <v>160982.67354076551</v>
      </c>
      <c r="X146" s="17">
        <f>+$X$8*S146</f>
        <v>223.2</v>
      </c>
      <c r="Y146" s="17">
        <f>+$Y$8*S146</f>
        <v>85.8</v>
      </c>
      <c r="Z146" s="17">
        <f>+$Z$8*S146</f>
        <v>16661.039999999997</v>
      </c>
      <c r="AA146" s="17">
        <f t="shared" si="76"/>
        <v>1296.6719330855017</v>
      </c>
      <c r="AB146" s="17"/>
      <c r="AC146" s="17">
        <f t="shared" ref="AC146:AC186" si="77">+U146*$AC$8</f>
        <v>2088.1244160000001</v>
      </c>
      <c r="AD146" s="17"/>
      <c r="AE146" s="17">
        <f t="shared" si="71"/>
        <v>1544.7859200000003</v>
      </c>
      <c r="AF146" s="17">
        <f t="shared" si="72"/>
        <v>1050.2413516800002</v>
      </c>
      <c r="AG146" s="17"/>
      <c r="AH146" s="18">
        <f t="shared" ref="AH146:AH186" si="78">SUM(IF(T146&gt;65999,((66000*$AH$8)*S146),(IF(T146&lt;66000,($AH$8*(U146))))))</f>
        <v>653.40000000000009</v>
      </c>
      <c r="AI146" s="17">
        <f t="shared" si="74"/>
        <v>53.268480000000004</v>
      </c>
      <c r="AJ146" s="17"/>
      <c r="AK146" s="18">
        <f t="shared" si="75"/>
        <v>6605.2915200000007</v>
      </c>
      <c r="AL146" s="17">
        <f t="shared" si="66"/>
        <v>24183.889920000001</v>
      </c>
    </row>
    <row r="147" spans="1:43" ht="13.5" thickBot="1">
      <c r="A147" s="1" t="s">
        <v>211</v>
      </c>
      <c r="B147" s="1" t="s">
        <v>212</v>
      </c>
      <c r="C147" s="1" t="s">
        <v>213</v>
      </c>
      <c r="D147" s="1" t="s">
        <v>214</v>
      </c>
      <c r="E147" s="1" t="s">
        <v>143</v>
      </c>
      <c r="F147" s="2">
        <v>5</v>
      </c>
      <c r="G147" s="1" t="s">
        <v>15</v>
      </c>
      <c r="H147" s="1" t="s">
        <v>16</v>
      </c>
      <c r="I147" s="2">
        <v>1</v>
      </c>
      <c r="J147" s="2">
        <v>100</v>
      </c>
      <c r="K147" s="2">
        <v>1</v>
      </c>
      <c r="L147" s="1" t="s">
        <v>23</v>
      </c>
      <c r="M147" s="1" t="s">
        <v>215</v>
      </c>
      <c r="N147" s="1">
        <v>14</v>
      </c>
      <c r="O147" s="1" t="s">
        <v>19</v>
      </c>
      <c r="P147" s="1" t="s">
        <v>42</v>
      </c>
      <c r="Q147" s="3"/>
      <c r="R147" s="3"/>
      <c r="S147" s="2">
        <v>1</v>
      </c>
      <c r="T147" s="2">
        <v>50240.88</v>
      </c>
      <c r="U147" s="2">
        <f t="shared" si="67"/>
        <v>50240.88</v>
      </c>
      <c r="V147" s="16">
        <f t="shared" si="68"/>
        <v>35517.320008125498</v>
      </c>
      <c r="W147" s="2">
        <f t="shared" si="69"/>
        <v>85758.200008125496</v>
      </c>
      <c r="X147" s="17">
        <f>+$X$8*S147</f>
        <v>223.2</v>
      </c>
      <c r="Y147" s="17">
        <f>+$Y$8*S147</f>
        <v>85.8</v>
      </c>
      <c r="Z147" s="17">
        <f>+$Z$8*S147</f>
        <v>16661.039999999997</v>
      </c>
      <c r="AA147" s="17">
        <f t="shared" si="76"/>
        <v>1296.6719330855017</v>
      </c>
      <c r="AB147" s="17"/>
      <c r="AC147" s="17">
        <f t="shared" si="77"/>
        <v>984.72124799999995</v>
      </c>
      <c r="AD147" s="17"/>
      <c r="AE147" s="17">
        <f t="shared" si="71"/>
        <v>728.49275999999998</v>
      </c>
      <c r="AF147" s="17">
        <f t="shared" si="72"/>
        <v>495.27459504000001</v>
      </c>
      <c r="AG147" s="17"/>
      <c r="AH147" s="18">
        <f t="shared" si="78"/>
        <v>497.38471200000004</v>
      </c>
      <c r="AI147" s="17">
        <f t="shared" si="74"/>
        <v>25.120439999999999</v>
      </c>
      <c r="AJ147" s="17"/>
      <c r="AK147" s="18">
        <f t="shared" si="75"/>
        <v>3114.9345599999997</v>
      </c>
      <c r="AL147" s="17">
        <f t="shared" si="66"/>
        <v>11404.679759999999</v>
      </c>
    </row>
    <row r="148" spans="1:43" ht="13.5" thickBot="1">
      <c r="A148" s="1" t="s">
        <v>399</v>
      </c>
      <c r="B148" s="1" t="s">
        <v>400</v>
      </c>
      <c r="C148" s="1" t="s">
        <v>401</v>
      </c>
      <c r="D148" s="1" t="s">
        <v>402</v>
      </c>
      <c r="E148" s="1" t="s">
        <v>364</v>
      </c>
      <c r="F148" s="2">
        <v>10</v>
      </c>
      <c r="G148" s="1" t="s">
        <v>352</v>
      </c>
      <c r="H148" s="1" t="s">
        <v>16</v>
      </c>
      <c r="I148" s="2">
        <v>1</v>
      </c>
      <c r="J148" s="2">
        <v>100</v>
      </c>
      <c r="K148" s="2">
        <v>1</v>
      </c>
      <c r="L148" s="1" t="s">
        <v>23</v>
      </c>
      <c r="M148" s="1" t="s">
        <v>215</v>
      </c>
      <c r="N148" s="1">
        <v>14</v>
      </c>
      <c r="O148" s="1" t="s">
        <v>365</v>
      </c>
      <c r="P148" s="1" t="s">
        <v>42</v>
      </c>
      <c r="Q148" s="3"/>
      <c r="R148" s="3"/>
      <c r="S148" s="2">
        <v>1</v>
      </c>
      <c r="T148" s="2">
        <v>106536.96000000001</v>
      </c>
      <c r="U148" s="2">
        <f t="shared" si="67"/>
        <v>106536.96000000001</v>
      </c>
      <c r="V148" s="16">
        <f t="shared" si="68"/>
        <v>54445.713540765501</v>
      </c>
      <c r="W148" s="2">
        <f t="shared" si="69"/>
        <v>160982.67354076551</v>
      </c>
      <c r="X148" s="17">
        <f>+$X$8*S148</f>
        <v>223.2</v>
      </c>
      <c r="Y148" s="17">
        <f>+$Y$8*S148</f>
        <v>85.8</v>
      </c>
      <c r="Z148" s="17">
        <f>+$Z$8*S148</f>
        <v>16661.039999999997</v>
      </c>
      <c r="AA148" s="17">
        <f t="shared" si="76"/>
        <v>1296.6719330855017</v>
      </c>
      <c r="AB148" s="17"/>
      <c r="AC148" s="17">
        <f t="shared" si="77"/>
        <v>2088.1244160000001</v>
      </c>
      <c r="AD148" s="17"/>
      <c r="AE148" s="17">
        <f t="shared" si="71"/>
        <v>1544.7859200000003</v>
      </c>
      <c r="AF148" s="17">
        <f t="shared" si="72"/>
        <v>1050.2413516800002</v>
      </c>
      <c r="AG148" s="17"/>
      <c r="AH148" s="18">
        <f t="shared" si="78"/>
        <v>653.40000000000009</v>
      </c>
      <c r="AI148" s="17">
        <f t="shared" si="74"/>
        <v>53.268480000000004</v>
      </c>
      <c r="AJ148" s="17"/>
      <c r="AK148" s="18">
        <f t="shared" si="75"/>
        <v>6605.2915200000007</v>
      </c>
      <c r="AL148" s="17">
        <f t="shared" si="66"/>
        <v>24183.889920000001</v>
      </c>
    </row>
    <row r="149" spans="1:43" ht="13.5" thickBot="1">
      <c r="A149" s="1" t="s">
        <v>341</v>
      </c>
      <c r="B149" s="1" t="s">
        <v>342</v>
      </c>
      <c r="C149" s="1" t="s">
        <v>343</v>
      </c>
      <c r="D149" s="1" t="s">
        <v>344</v>
      </c>
      <c r="E149" s="1" t="s">
        <v>328</v>
      </c>
      <c r="F149" s="2">
        <v>12</v>
      </c>
      <c r="G149" s="1" t="s">
        <v>320</v>
      </c>
      <c r="H149" s="1" t="s">
        <v>16</v>
      </c>
      <c r="I149" s="2">
        <v>1</v>
      </c>
      <c r="J149" s="2">
        <v>100</v>
      </c>
      <c r="K149" s="2">
        <v>1</v>
      </c>
      <c r="L149" s="1" t="s">
        <v>23</v>
      </c>
      <c r="M149" s="1" t="s">
        <v>345</v>
      </c>
      <c r="N149" s="1">
        <v>15</v>
      </c>
      <c r="O149" s="1" t="s">
        <v>322</v>
      </c>
      <c r="P149" s="1" t="s">
        <v>346</v>
      </c>
      <c r="Q149" s="3"/>
      <c r="R149" s="3"/>
      <c r="S149" s="2">
        <v>1</v>
      </c>
      <c r="T149" s="2">
        <v>93941.45</v>
      </c>
      <c r="U149" s="2">
        <f t="shared" si="67"/>
        <v>93941.45</v>
      </c>
      <c r="V149" s="16">
        <f t="shared" si="68"/>
        <v>50245.639967185503</v>
      </c>
      <c r="W149" s="2">
        <f t="shared" si="69"/>
        <v>144187.08996718551</v>
      </c>
      <c r="X149" s="17">
        <f>+$X$8*S149</f>
        <v>223.2</v>
      </c>
      <c r="Y149" s="17">
        <f>+$Y$8*S149</f>
        <v>85.8</v>
      </c>
      <c r="Z149" s="17">
        <f>+$Z$8*S149</f>
        <v>16661.039999999997</v>
      </c>
      <c r="AA149" s="17">
        <f t="shared" si="76"/>
        <v>1296.6719330855017</v>
      </c>
      <c r="AB149" s="17"/>
      <c r="AC149" s="17">
        <f t="shared" si="77"/>
        <v>1841.2524199999998</v>
      </c>
      <c r="AD149" s="17"/>
      <c r="AE149" s="17">
        <f t="shared" si="71"/>
        <v>1362.1510250000001</v>
      </c>
      <c r="AF149" s="17">
        <f t="shared" si="72"/>
        <v>926.07481410000003</v>
      </c>
      <c r="AG149" s="17"/>
      <c r="AH149" s="18">
        <f t="shared" si="78"/>
        <v>653.40000000000009</v>
      </c>
      <c r="AI149" s="17">
        <f t="shared" si="74"/>
        <v>46.970725000000002</v>
      </c>
      <c r="AJ149" s="17"/>
      <c r="AK149" s="18">
        <f t="shared" si="75"/>
        <v>5824.3698999999997</v>
      </c>
      <c r="AL149" s="17">
        <f t="shared" si="66"/>
        <v>21324.709149999999</v>
      </c>
    </row>
    <row r="150" spans="1:43" ht="13.5" thickBot="1">
      <c r="A150" s="1" t="s">
        <v>428</v>
      </c>
      <c r="B150" s="1" t="s">
        <v>429</v>
      </c>
      <c r="C150" s="1" t="s">
        <v>430</v>
      </c>
      <c r="D150" s="1" t="s">
        <v>431</v>
      </c>
      <c r="E150" s="1" t="s">
        <v>351</v>
      </c>
      <c r="F150" s="2">
        <v>11</v>
      </c>
      <c r="G150" s="1" t="s">
        <v>352</v>
      </c>
      <c r="H150" s="1" t="s">
        <v>16</v>
      </c>
      <c r="I150" s="2">
        <v>1</v>
      </c>
      <c r="J150" s="2">
        <v>100</v>
      </c>
      <c r="K150" s="2">
        <v>1</v>
      </c>
      <c r="L150" s="1" t="s">
        <v>23</v>
      </c>
      <c r="M150" s="1" t="s">
        <v>345</v>
      </c>
      <c r="N150" s="1">
        <v>15</v>
      </c>
      <c r="O150" s="1" t="s">
        <v>365</v>
      </c>
      <c r="P150" s="1" t="s">
        <v>346</v>
      </c>
      <c r="Q150" s="3"/>
      <c r="R150" s="3"/>
      <c r="S150" s="2">
        <v>1</v>
      </c>
      <c r="T150" s="2">
        <v>210524.63</v>
      </c>
      <c r="U150" s="2">
        <f t="shared" si="67"/>
        <v>210524.63</v>
      </c>
      <c r="V150" s="16">
        <f t="shared" si="68"/>
        <v>84308.5069436255</v>
      </c>
      <c r="W150" s="2">
        <f t="shared" si="69"/>
        <v>294833.13694362552</v>
      </c>
      <c r="X150" s="17">
        <f>+$X$8*S150</f>
        <v>223.2</v>
      </c>
      <c r="Y150" s="17">
        <f>+$Y$8*S150</f>
        <v>85.8</v>
      </c>
      <c r="Z150" s="17">
        <f>+$Z$8*S150</f>
        <v>16661.039999999997</v>
      </c>
      <c r="AA150" s="17">
        <f t="shared" si="76"/>
        <v>1296.6719330855017</v>
      </c>
      <c r="AB150" s="17"/>
      <c r="AC150" s="17">
        <f t="shared" si="77"/>
        <v>4126.2827479999996</v>
      </c>
      <c r="AD150" s="17"/>
      <c r="AE150" s="17">
        <f t="shared" si="71"/>
        <v>3052.6071350000002</v>
      </c>
      <c r="AF150" s="17">
        <f t="shared" si="72"/>
        <v>2075.3518025400003</v>
      </c>
      <c r="AG150" s="17"/>
      <c r="AH150" s="18">
        <f t="shared" si="78"/>
        <v>653.40000000000009</v>
      </c>
      <c r="AI150" s="17">
        <f t="shared" si="74"/>
        <v>105.262315</v>
      </c>
      <c r="AJ150" s="17"/>
      <c r="AK150" s="18">
        <f t="shared" si="75"/>
        <v>8239.7999999999993</v>
      </c>
      <c r="AL150" s="17">
        <f t="shared" si="66"/>
        <v>47789.091010000004</v>
      </c>
    </row>
    <row r="151" spans="1:43" ht="13.5" thickBot="1">
      <c r="A151" s="1" t="s">
        <v>456</v>
      </c>
      <c r="B151" s="1" t="s">
        <v>457</v>
      </c>
      <c r="C151" s="3"/>
      <c r="D151" s="3"/>
      <c r="E151" s="3"/>
      <c r="F151" s="3"/>
      <c r="G151" s="1" t="s">
        <v>352</v>
      </c>
      <c r="H151" s="1" t="s">
        <v>16</v>
      </c>
      <c r="I151" s="2">
        <v>0</v>
      </c>
      <c r="J151" s="3"/>
      <c r="K151" s="3"/>
      <c r="L151" s="1" t="s">
        <v>23</v>
      </c>
      <c r="M151" s="1" t="s">
        <v>458</v>
      </c>
      <c r="N151" s="1">
        <v>16</v>
      </c>
      <c r="O151" s="1" t="s">
        <v>365</v>
      </c>
      <c r="P151" s="1" t="s">
        <v>65</v>
      </c>
      <c r="Q151" s="3"/>
      <c r="R151" s="3"/>
      <c r="S151" s="2">
        <v>0</v>
      </c>
      <c r="T151" s="2"/>
      <c r="U151" s="2">
        <f t="shared" si="67"/>
        <v>0</v>
      </c>
      <c r="V151" s="16">
        <f t="shared" si="68"/>
        <v>0</v>
      </c>
      <c r="W151" s="2">
        <f t="shared" si="69"/>
        <v>0</v>
      </c>
      <c r="X151" s="17"/>
      <c r="Y151" s="17"/>
      <c r="Z151" s="17"/>
      <c r="AA151" s="17">
        <f t="shared" si="76"/>
        <v>0</v>
      </c>
      <c r="AB151" s="17"/>
      <c r="AC151" s="17">
        <f t="shared" si="77"/>
        <v>0</v>
      </c>
      <c r="AD151" s="17"/>
      <c r="AE151" s="17">
        <f t="shared" si="71"/>
        <v>0</v>
      </c>
      <c r="AF151" s="17">
        <f t="shared" si="72"/>
        <v>0</v>
      </c>
      <c r="AG151" s="17"/>
      <c r="AH151" s="18">
        <f t="shared" si="78"/>
        <v>0</v>
      </c>
      <c r="AI151" s="17">
        <f t="shared" si="74"/>
        <v>0</v>
      </c>
      <c r="AJ151" s="17"/>
      <c r="AK151" s="18">
        <f t="shared" si="75"/>
        <v>0</v>
      </c>
      <c r="AL151" s="17">
        <f t="shared" si="66"/>
        <v>0</v>
      </c>
    </row>
    <row r="152" spans="1:43" ht="13.5" thickBot="1">
      <c r="A152" s="1" t="s">
        <v>176</v>
      </c>
      <c r="B152" s="1" t="s">
        <v>95</v>
      </c>
      <c r="C152" s="1" t="s">
        <v>177</v>
      </c>
      <c r="D152" s="1" t="s">
        <v>178</v>
      </c>
      <c r="E152" s="1" t="s">
        <v>98</v>
      </c>
      <c r="F152" s="2">
        <v>14</v>
      </c>
      <c r="G152" s="1" t="s">
        <v>15</v>
      </c>
      <c r="H152" s="1" t="s">
        <v>16</v>
      </c>
      <c r="I152" s="2">
        <v>1</v>
      </c>
      <c r="J152" s="2">
        <v>100</v>
      </c>
      <c r="K152" s="2">
        <v>1</v>
      </c>
      <c r="L152" s="1" t="s">
        <v>179</v>
      </c>
      <c r="M152" s="1" t="s">
        <v>180</v>
      </c>
      <c r="N152" s="1">
        <v>18</v>
      </c>
      <c r="O152" s="1" t="s">
        <v>19</v>
      </c>
      <c r="P152" s="1" t="s">
        <v>181</v>
      </c>
      <c r="Q152" s="3"/>
      <c r="R152" s="3"/>
      <c r="S152" s="2">
        <v>0.2</v>
      </c>
      <c r="T152" s="2">
        <v>69122.844299999997</v>
      </c>
      <c r="U152" s="2">
        <f t="shared" si="67"/>
        <v>13824.568859999999</v>
      </c>
      <c r="V152" s="16">
        <f t="shared" si="68"/>
        <v>8393.9354695349793</v>
      </c>
      <c r="W152" s="2">
        <f t="shared" si="69"/>
        <v>22218.504329534979</v>
      </c>
      <c r="X152" s="17">
        <f t="shared" ref="X152:X172" si="79">+$X$8*S152</f>
        <v>44.64</v>
      </c>
      <c r="Y152" s="17">
        <f t="shared" ref="Y152:Y172" si="80">+$Y$8*S152</f>
        <v>17.16</v>
      </c>
      <c r="Z152" s="17">
        <f t="shared" ref="Z152:Z172" si="81">+$Z$8*S152</f>
        <v>3332.2079999999996</v>
      </c>
      <c r="AA152" s="17">
        <f t="shared" si="76"/>
        <v>259.33438661710034</v>
      </c>
      <c r="AB152" s="17"/>
      <c r="AC152" s="17">
        <f t="shared" si="77"/>
        <v>270.96154965599999</v>
      </c>
      <c r="AD152" s="17"/>
      <c r="AE152" s="17">
        <f t="shared" si="71"/>
        <v>200.45624846999999</v>
      </c>
      <c r="AF152" s="17">
        <f t="shared" si="72"/>
        <v>136.28259982188001</v>
      </c>
      <c r="AG152" s="17"/>
      <c r="AH152" s="18">
        <f t="shared" si="78"/>
        <v>130.68000000000004</v>
      </c>
      <c r="AI152" s="17">
        <f t="shared" si="74"/>
        <v>6.9122844299999997</v>
      </c>
      <c r="AJ152" s="17"/>
      <c r="AK152" s="18">
        <f t="shared" si="75"/>
        <v>857.12326931999996</v>
      </c>
      <c r="AL152" s="17">
        <f t="shared" si="66"/>
        <v>3138.1771312199999</v>
      </c>
    </row>
    <row r="153" spans="1:43" ht="13.5" thickBot="1">
      <c r="A153" s="1" t="s">
        <v>176</v>
      </c>
      <c r="B153" s="1" t="s">
        <v>95</v>
      </c>
      <c r="C153" s="1" t="s">
        <v>177</v>
      </c>
      <c r="D153" s="1" t="s">
        <v>178</v>
      </c>
      <c r="E153" s="1" t="s">
        <v>98</v>
      </c>
      <c r="F153" s="2">
        <v>14</v>
      </c>
      <c r="G153" s="1" t="s">
        <v>15</v>
      </c>
      <c r="H153" s="1" t="s">
        <v>16</v>
      </c>
      <c r="I153" s="2">
        <v>1</v>
      </c>
      <c r="J153" s="2">
        <v>100</v>
      </c>
      <c r="K153" s="2">
        <v>1</v>
      </c>
      <c r="L153" s="1" t="s">
        <v>182</v>
      </c>
      <c r="M153" s="1" t="s">
        <v>180</v>
      </c>
      <c r="N153" s="1">
        <v>18</v>
      </c>
      <c r="O153" s="1" t="s">
        <v>19</v>
      </c>
      <c r="P153" s="1" t="s">
        <v>181</v>
      </c>
      <c r="Q153" s="3"/>
      <c r="R153" s="3"/>
      <c r="S153" s="2">
        <v>0.8</v>
      </c>
      <c r="T153" s="2">
        <v>90695.080500000011</v>
      </c>
      <c r="U153" s="2">
        <f t="shared" si="67"/>
        <v>72556.064400000017</v>
      </c>
      <c r="V153" s="16">
        <f t="shared" si="68"/>
        <v>39330.48966916361</v>
      </c>
      <c r="W153" s="2">
        <f t="shared" si="69"/>
        <v>111886.55406916363</v>
      </c>
      <c r="X153" s="17">
        <f t="shared" si="79"/>
        <v>178.56</v>
      </c>
      <c r="Y153" s="17">
        <f t="shared" si="80"/>
        <v>68.64</v>
      </c>
      <c r="Z153" s="17">
        <f t="shared" si="81"/>
        <v>13328.831999999999</v>
      </c>
      <c r="AA153" s="17">
        <f t="shared" si="76"/>
        <v>1037.3375464684013</v>
      </c>
      <c r="AB153" s="17"/>
      <c r="AC153" s="17">
        <f t="shared" si="77"/>
        <v>1422.0988622400002</v>
      </c>
      <c r="AD153" s="17"/>
      <c r="AE153" s="17">
        <f t="shared" si="71"/>
        <v>1052.0629338000003</v>
      </c>
      <c r="AF153" s="17">
        <f t="shared" si="72"/>
        <v>715.25768285520019</v>
      </c>
      <c r="AG153" s="17"/>
      <c r="AH153" s="18">
        <f t="shared" si="78"/>
        <v>522.72000000000014</v>
      </c>
      <c r="AI153" s="17">
        <f t="shared" si="74"/>
        <v>36.278032200000013</v>
      </c>
      <c r="AJ153" s="17"/>
      <c r="AK153" s="18">
        <f t="shared" si="75"/>
        <v>4498.4759928000012</v>
      </c>
      <c r="AL153" s="17">
        <f t="shared" si="66"/>
        <v>16470.226618800003</v>
      </c>
    </row>
    <row r="154" spans="1:43" s="202" customFormat="1" ht="13.5" thickBot="1">
      <c r="A154" s="1" t="s">
        <v>183</v>
      </c>
      <c r="B154" s="1" t="s">
        <v>11</v>
      </c>
      <c r="C154" s="1" t="s">
        <v>184</v>
      </c>
      <c r="D154" s="1" t="s">
        <v>185</v>
      </c>
      <c r="E154" s="1" t="s">
        <v>14</v>
      </c>
      <c r="F154" s="2">
        <v>14</v>
      </c>
      <c r="G154" s="1" t="s">
        <v>15</v>
      </c>
      <c r="H154" s="1" t="s">
        <v>16</v>
      </c>
      <c r="I154" s="2">
        <v>1</v>
      </c>
      <c r="J154" s="2">
        <v>100</v>
      </c>
      <c r="K154" s="2">
        <v>1</v>
      </c>
      <c r="L154" s="1" t="s">
        <v>179</v>
      </c>
      <c r="M154" s="1" t="s">
        <v>180</v>
      </c>
      <c r="N154" s="1">
        <v>18</v>
      </c>
      <c r="O154" s="1" t="s">
        <v>19</v>
      </c>
      <c r="P154" s="1" t="s">
        <v>181</v>
      </c>
      <c r="Q154" s="3"/>
      <c r="R154" s="3"/>
      <c r="S154" s="2">
        <v>0.2</v>
      </c>
      <c r="T154" s="2">
        <v>72622.083999999959</v>
      </c>
      <c r="U154" s="2">
        <f t="shared" si="67"/>
        <v>14524.416799999992</v>
      </c>
      <c r="V154" s="16">
        <f t="shared" si="68"/>
        <v>8627.3053639114987</v>
      </c>
      <c r="W154" s="2">
        <f t="shared" si="69"/>
        <v>23151.72216391149</v>
      </c>
      <c r="X154" s="17">
        <f t="shared" si="79"/>
        <v>44.64</v>
      </c>
      <c r="Y154" s="17">
        <f t="shared" si="80"/>
        <v>17.16</v>
      </c>
      <c r="Z154" s="17">
        <f t="shared" si="81"/>
        <v>3332.2079999999996</v>
      </c>
      <c r="AA154" s="17">
        <f t="shared" si="76"/>
        <v>259.33438661710034</v>
      </c>
      <c r="AB154" s="17"/>
      <c r="AC154" s="17">
        <f t="shared" si="77"/>
        <v>284.67856927999981</v>
      </c>
      <c r="AD154" s="17"/>
      <c r="AE154" s="17">
        <f t="shared" si="71"/>
        <v>210.6040435999999</v>
      </c>
      <c r="AF154" s="17">
        <f t="shared" si="72"/>
        <v>143.18170081439993</v>
      </c>
      <c r="AG154" s="17"/>
      <c r="AH154" s="18">
        <f t="shared" si="78"/>
        <v>130.68000000000004</v>
      </c>
      <c r="AI154" s="17">
        <f t="shared" si="74"/>
        <v>7.262208399999996</v>
      </c>
      <c r="AJ154" s="17"/>
      <c r="AK154" s="18">
        <f t="shared" si="75"/>
        <v>900.51384159999952</v>
      </c>
      <c r="AL154" s="17">
        <f t="shared" si="66"/>
        <v>3297.0426135999983</v>
      </c>
      <c r="AM154"/>
      <c r="AN154"/>
      <c r="AO154"/>
      <c r="AP154"/>
      <c r="AQ154"/>
    </row>
    <row r="155" spans="1:43" ht="13.5" thickBot="1">
      <c r="A155" s="1" t="s">
        <v>183</v>
      </c>
      <c r="B155" s="1" t="s">
        <v>11</v>
      </c>
      <c r="C155" s="1" t="s">
        <v>184</v>
      </c>
      <c r="D155" s="1" t="s">
        <v>185</v>
      </c>
      <c r="E155" s="1" t="s">
        <v>14</v>
      </c>
      <c r="F155" s="2">
        <v>14</v>
      </c>
      <c r="G155" s="1" t="s">
        <v>15</v>
      </c>
      <c r="H155" s="1" t="s">
        <v>16</v>
      </c>
      <c r="I155" s="2">
        <v>1</v>
      </c>
      <c r="J155" s="2">
        <v>100</v>
      </c>
      <c r="K155" s="2">
        <v>1</v>
      </c>
      <c r="L155" s="1" t="s">
        <v>182</v>
      </c>
      <c r="M155" s="1" t="s">
        <v>180</v>
      </c>
      <c r="N155" s="1">
        <v>18</v>
      </c>
      <c r="O155" s="1" t="s">
        <v>19</v>
      </c>
      <c r="P155" s="1" t="s">
        <v>181</v>
      </c>
      <c r="Q155" s="3"/>
      <c r="R155" s="3"/>
      <c r="S155" s="2">
        <v>0.8</v>
      </c>
      <c r="T155" s="2">
        <v>88483.0236</v>
      </c>
      <c r="U155" s="2">
        <f t="shared" si="67"/>
        <v>70786.418879999997</v>
      </c>
      <c r="V155" s="16">
        <f t="shared" si="68"/>
        <v>38740.38721335544</v>
      </c>
      <c r="W155" s="2">
        <f t="shared" si="69"/>
        <v>109526.80609335544</v>
      </c>
      <c r="X155" s="17">
        <f t="shared" si="79"/>
        <v>178.56</v>
      </c>
      <c r="Y155" s="17">
        <f t="shared" si="80"/>
        <v>68.64</v>
      </c>
      <c r="Z155" s="17">
        <f t="shared" si="81"/>
        <v>13328.831999999999</v>
      </c>
      <c r="AA155" s="17">
        <f t="shared" si="76"/>
        <v>1037.3375464684013</v>
      </c>
      <c r="AB155" s="17"/>
      <c r="AC155" s="17">
        <f t="shared" si="77"/>
        <v>1387.413810048</v>
      </c>
      <c r="AD155" s="17"/>
      <c r="AE155" s="17">
        <f t="shared" si="71"/>
        <v>1026.4030737600001</v>
      </c>
      <c r="AF155" s="17">
        <f t="shared" si="72"/>
        <v>697.81251731904001</v>
      </c>
      <c r="AG155" s="17"/>
      <c r="AH155" s="18">
        <f t="shared" si="78"/>
        <v>522.72000000000014</v>
      </c>
      <c r="AI155" s="17">
        <f t="shared" si="74"/>
        <v>35.39320944</v>
      </c>
      <c r="AJ155" s="17"/>
      <c r="AK155" s="18">
        <f t="shared" si="75"/>
        <v>4388.7579705600001</v>
      </c>
      <c r="AL155" s="17">
        <f t="shared" si="66"/>
        <v>16068.517085760001</v>
      </c>
    </row>
    <row r="156" spans="1:43" ht="13.5" thickBot="1">
      <c r="A156" s="1" t="s">
        <v>391</v>
      </c>
      <c r="B156" s="1" t="s">
        <v>392</v>
      </c>
      <c r="C156" s="1" t="s">
        <v>393</v>
      </c>
      <c r="D156" s="1" t="s">
        <v>394</v>
      </c>
      <c r="E156" s="1" t="s">
        <v>364</v>
      </c>
      <c r="F156" s="2">
        <v>12</v>
      </c>
      <c r="G156" s="1" t="s">
        <v>352</v>
      </c>
      <c r="H156" s="1" t="s">
        <v>16</v>
      </c>
      <c r="I156" s="2">
        <v>1</v>
      </c>
      <c r="J156" s="2">
        <v>100</v>
      </c>
      <c r="K156" s="2">
        <v>1</v>
      </c>
      <c r="L156" s="1" t="s">
        <v>182</v>
      </c>
      <c r="M156" s="1" t="s">
        <v>180</v>
      </c>
      <c r="N156" s="1">
        <v>18</v>
      </c>
      <c r="O156" s="1" t="s">
        <v>365</v>
      </c>
      <c r="P156" s="1" t="s">
        <v>181</v>
      </c>
      <c r="Q156" s="3"/>
      <c r="R156" s="3"/>
      <c r="S156" s="2">
        <v>0.8</v>
      </c>
      <c r="T156" s="2">
        <v>111930.39</v>
      </c>
      <c r="U156" s="2">
        <f t="shared" si="67"/>
        <v>89544.312000000005</v>
      </c>
      <c r="V156" s="16">
        <f t="shared" si="68"/>
        <v>44995.356737364404</v>
      </c>
      <c r="W156" s="2">
        <f t="shared" si="69"/>
        <v>134539.66873736441</v>
      </c>
      <c r="X156" s="17">
        <f t="shared" si="79"/>
        <v>178.56</v>
      </c>
      <c r="Y156" s="17">
        <f t="shared" si="80"/>
        <v>68.64</v>
      </c>
      <c r="Z156" s="17">
        <f t="shared" si="81"/>
        <v>13328.831999999999</v>
      </c>
      <c r="AA156" s="17">
        <f t="shared" si="76"/>
        <v>1037.3375464684013</v>
      </c>
      <c r="AB156" s="17"/>
      <c r="AC156" s="17">
        <f t="shared" si="77"/>
        <v>1755.0685152000001</v>
      </c>
      <c r="AD156" s="17"/>
      <c r="AE156" s="17">
        <f t="shared" si="71"/>
        <v>1298.3925240000001</v>
      </c>
      <c r="AF156" s="17">
        <f t="shared" si="72"/>
        <v>882.72782769600008</v>
      </c>
      <c r="AG156" s="17"/>
      <c r="AH156" s="18">
        <f t="shared" si="78"/>
        <v>522.72000000000014</v>
      </c>
      <c r="AI156" s="17">
        <f t="shared" si="74"/>
        <v>44.772156000000003</v>
      </c>
      <c r="AJ156" s="17"/>
      <c r="AK156" s="18">
        <f t="shared" si="75"/>
        <v>5551.7473440000003</v>
      </c>
      <c r="AL156" s="17">
        <f t="shared" si="66"/>
        <v>20326.558824000003</v>
      </c>
    </row>
    <row r="157" spans="1:43" ht="13.5" thickBot="1">
      <c r="A157" s="1" t="s">
        <v>391</v>
      </c>
      <c r="B157" s="1" t="s">
        <v>392</v>
      </c>
      <c r="C157" s="1" t="s">
        <v>393</v>
      </c>
      <c r="D157" s="1" t="s">
        <v>394</v>
      </c>
      <c r="E157" s="1" t="s">
        <v>364</v>
      </c>
      <c r="F157" s="2">
        <v>12</v>
      </c>
      <c r="G157" s="1" t="s">
        <v>352</v>
      </c>
      <c r="H157" s="1" t="s">
        <v>16</v>
      </c>
      <c r="I157" s="2">
        <v>1</v>
      </c>
      <c r="J157" s="2">
        <v>100</v>
      </c>
      <c r="K157" s="2">
        <v>1</v>
      </c>
      <c r="L157" s="1" t="s">
        <v>179</v>
      </c>
      <c r="M157" s="1" t="s">
        <v>180</v>
      </c>
      <c r="N157" s="1">
        <v>18</v>
      </c>
      <c r="O157" s="1" t="s">
        <v>365</v>
      </c>
      <c r="P157" s="1" t="s">
        <v>181</v>
      </c>
      <c r="Q157" s="3"/>
      <c r="R157" s="3"/>
      <c r="S157" s="2">
        <v>0.2</v>
      </c>
      <c r="T157" s="2">
        <v>111930.39</v>
      </c>
      <c r="U157" s="2">
        <f t="shared" si="67"/>
        <v>22386.078000000001</v>
      </c>
      <c r="V157" s="16">
        <f t="shared" si="68"/>
        <v>11248.839184341101</v>
      </c>
      <c r="W157" s="2">
        <f t="shared" si="69"/>
        <v>33634.917184341102</v>
      </c>
      <c r="X157" s="17">
        <f t="shared" si="79"/>
        <v>44.64</v>
      </c>
      <c r="Y157" s="17">
        <f t="shared" si="80"/>
        <v>17.16</v>
      </c>
      <c r="Z157" s="17">
        <f t="shared" si="81"/>
        <v>3332.2079999999996</v>
      </c>
      <c r="AA157" s="17">
        <f t="shared" si="76"/>
        <v>259.33438661710034</v>
      </c>
      <c r="AB157" s="17"/>
      <c r="AC157" s="17">
        <f t="shared" si="77"/>
        <v>438.76712880000002</v>
      </c>
      <c r="AD157" s="17"/>
      <c r="AE157" s="17">
        <f t="shared" si="71"/>
        <v>324.59813100000002</v>
      </c>
      <c r="AF157" s="17">
        <f t="shared" si="72"/>
        <v>220.68195692400002</v>
      </c>
      <c r="AG157" s="17"/>
      <c r="AH157" s="18">
        <f t="shared" si="78"/>
        <v>130.68000000000004</v>
      </c>
      <c r="AI157" s="17">
        <f t="shared" si="74"/>
        <v>11.193039000000001</v>
      </c>
      <c r="AJ157" s="17"/>
      <c r="AK157" s="18">
        <f t="shared" si="75"/>
        <v>1387.9368360000001</v>
      </c>
      <c r="AL157" s="17">
        <f t="shared" si="66"/>
        <v>5081.6397060000008</v>
      </c>
    </row>
    <row r="158" spans="1:43" ht="13.5" thickBot="1">
      <c r="A158" s="1" t="s">
        <v>415</v>
      </c>
      <c r="B158" s="1" t="s">
        <v>392</v>
      </c>
      <c r="C158" s="1" t="s">
        <v>416</v>
      </c>
      <c r="D158" s="1" t="s">
        <v>417</v>
      </c>
      <c r="E158" s="1" t="s">
        <v>364</v>
      </c>
      <c r="F158" s="2">
        <v>12</v>
      </c>
      <c r="G158" s="1" t="s">
        <v>352</v>
      </c>
      <c r="H158" s="1" t="s">
        <v>16</v>
      </c>
      <c r="I158" s="2">
        <v>1</v>
      </c>
      <c r="J158" s="2">
        <v>100</v>
      </c>
      <c r="K158" s="2">
        <v>1</v>
      </c>
      <c r="L158" s="1" t="s">
        <v>179</v>
      </c>
      <c r="M158" s="1" t="s">
        <v>180</v>
      </c>
      <c r="N158" s="1">
        <v>18</v>
      </c>
      <c r="O158" s="1" t="s">
        <v>365</v>
      </c>
      <c r="P158" s="1" t="s">
        <v>418</v>
      </c>
      <c r="Q158" s="3"/>
      <c r="R158" s="3"/>
      <c r="S158" s="2">
        <v>0.2</v>
      </c>
      <c r="T158" s="2">
        <v>111930.39</v>
      </c>
      <c r="U158" s="2">
        <f t="shared" si="67"/>
        <v>22386.078000000001</v>
      </c>
      <c r="V158" s="16">
        <f t="shared" si="68"/>
        <v>11248.839184341101</v>
      </c>
      <c r="W158" s="2">
        <f t="shared" si="69"/>
        <v>33634.917184341102</v>
      </c>
      <c r="X158" s="17">
        <f t="shared" si="79"/>
        <v>44.64</v>
      </c>
      <c r="Y158" s="17">
        <f t="shared" si="80"/>
        <v>17.16</v>
      </c>
      <c r="Z158" s="17">
        <f t="shared" si="81"/>
        <v>3332.2079999999996</v>
      </c>
      <c r="AA158" s="17">
        <f t="shared" si="76"/>
        <v>259.33438661710034</v>
      </c>
      <c r="AB158" s="17"/>
      <c r="AC158" s="17">
        <f t="shared" si="77"/>
        <v>438.76712880000002</v>
      </c>
      <c r="AD158" s="17"/>
      <c r="AE158" s="17">
        <f t="shared" si="71"/>
        <v>324.59813100000002</v>
      </c>
      <c r="AF158" s="17">
        <f t="shared" si="72"/>
        <v>220.68195692400002</v>
      </c>
      <c r="AG158" s="17"/>
      <c r="AH158" s="18">
        <f t="shared" si="78"/>
        <v>130.68000000000004</v>
      </c>
      <c r="AI158" s="17">
        <f t="shared" si="74"/>
        <v>11.193039000000001</v>
      </c>
      <c r="AJ158" s="17"/>
      <c r="AK158" s="18">
        <f t="shared" si="75"/>
        <v>1387.9368360000001</v>
      </c>
      <c r="AL158" s="17">
        <f t="shared" si="66"/>
        <v>5081.6397060000008</v>
      </c>
    </row>
    <row r="159" spans="1:43" ht="13.5" thickBot="1">
      <c r="A159" s="1" t="s">
        <v>415</v>
      </c>
      <c r="B159" s="1" t="s">
        <v>392</v>
      </c>
      <c r="C159" s="1" t="s">
        <v>416</v>
      </c>
      <c r="D159" s="1" t="s">
        <v>417</v>
      </c>
      <c r="E159" s="1" t="s">
        <v>364</v>
      </c>
      <c r="F159" s="2">
        <v>12</v>
      </c>
      <c r="G159" s="1" t="s">
        <v>352</v>
      </c>
      <c r="H159" s="1" t="s">
        <v>16</v>
      </c>
      <c r="I159" s="2">
        <v>1</v>
      </c>
      <c r="J159" s="2">
        <v>100</v>
      </c>
      <c r="K159" s="2">
        <v>1</v>
      </c>
      <c r="L159" s="1" t="s">
        <v>182</v>
      </c>
      <c r="M159" s="1" t="s">
        <v>180</v>
      </c>
      <c r="N159" s="1">
        <v>18</v>
      </c>
      <c r="O159" s="1" t="s">
        <v>365</v>
      </c>
      <c r="P159" s="1" t="s">
        <v>418</v>
      </c>
      <c r="Q159" s="3"/>
      <c r="R159" s="3"/>
      <c r="S159" s="2">
        <v>0.8</v>
      </c>
      <c r="T159" s="2">
        <v>111930.39</v>
      </c>
      <c r="U159" s="2">
        <f t="shared" si="67"/>
        <v>89544.312000000005</v>
      </c>
      <c r="V159" s="16">
        <f t="shared" si="68"/>
        <v>44995.356737364404</v>
      </c>
      <c r="W159" s="2">
        <f t="shared" si="69"/>
        <v>134539.66873736441</v>
      </c>
      <c r="X159" s="17">
        <f t="shared" si="79"/>
        <v>178.56</v>
      </c>
      <c r="Y159" s="17">
        <f t="shared" si="80"/>
        <v>68.64</v>
      </c>
      <c r="Z159" s="17">
        <f t="shared" si="81"/>
        <v>13328.831999999999</v>
      </c>
      <c r="AA159" s="17">
        <f t="shared" si="76"/>
        <v>1037.3375464684013</v>
      </c>
      <c r="AB159" s="17"/>
      <c r="AC159" s="17">
        <f t="shared" si="77"/>
        <v>1755.0685152000001</v>
      </c>
      <c r="AD159" s="17"/>
      <c r="AE159" s="17">
        <f t="shared" si="71"/>
        <v>1298.3925240000001</v>
      </c>
      <c r="AF159" s="17">
        <f t="shared" si="72"/>
        <v>882.72782769600008</v>
      </c>
      <c r="AG159" s="17"/>
      <c r="AH159" s="18">
        <f t="shared" si="78"/>
        <v>522.72000000000014</v>
      </c>
      <c r="AI159" s="17">
        <f t="shared" si="74"/>
        <v>44.772156000000003</v>
      </c>
      <c r="AJ159" s="17"/>
      <c r="AK159" s="18">
        <f t="shared" si="75"/>
        <v>5551.7473440000003</v>
      </c>
      <c r="AL159" s="17">
        <f t="shared" si="66"/>
        <v>20326.558824000003</v>
      </c>
    </row>
    <row r="160" spans="1:43" ht="13.5" thickBot="1">
      <c r="A160" s="1" t="s">
        <v>432</v>
      </c>
      <c r="B160" s="1" t="s">
        <v>392</v>
      </c>
      <c r="C160" s="1" t="s">
        <v>433</v>
      </c>
      <c r="D160" s="1" t="s">
        <v>434</v>
      </c>
      <c r="E160" s="1" t="s">
        <v>364</v>
      </c>
      <c r="F160" s="2">
        <v>12</v>
      </c>
      <c r="G160" s="1" t="s">
        <v>352</v>
      </c>
      <c r="H160" s="1" t="s">
        <v>16</v>
      </c>
      <c r="I160" s="2">
        <v>1</v>
      </c>
      <c r="J160" s="2">
        <v>100</v>
      </c>
      <c r="K160" s="2">
        <v>1</v>
      </c>
      <c r="L160" s="1" t="s">
        <v>182</v>
      </c>
      <c r="M160" s="1" t="s">
        <v>180</v>
      </c>
      <c r="N160" s="1">
        <v>18</v>
      </c>
      <c r="O160" s="1" t="s">
        <v>365</v>
      </c>
      <c r="P160" s="1" t="s">
        <v>181</v>
      </c>
      <c r="Q160" s="3"/>
      <c r="R160" s="3"/>
      <c r="S160" s="2">
        <v>0.8</v>
      </c>
      <c r="T160" s="2">
        <v>111930.39</v>
      </c>
      <c r="U160" s="2">
        <f t="shared" si="67"/>
        <v>89544.312000000005</v>
      </c>
      <c r="V160" s="16">
        <f t="shared" si="68"/>
        <v>44995.356737364404</v>
      </c>
      <c r="W160" s="2">
        <f t="shared" si="69"/>
        <v>134539.66873736441</v>
      </c>
      <c r="X160" s="17">
        <f t="shared" si="79"/>
        <v>178.56</v>
      </c>
      <c r="Y160" s="17">
        <f t="shared" si="80"/>
        <v>68.64</v>
      </c>
      <c r="Z160" s="17">
        <f t="shared" si="81"/>
        <v>13328.831999999999</v>
      </c>
      <c r="AA160" s="17">
        <f t="shared" si="76"/>
        <v>1037.3375464684013</v>
      </c>
      <c r="AB160" s="17"/>
      <c r="AC160" s="17">
        <f t="shared" si="77"/>
        <v>1755.0685152000001</v>
      </c>
      <c r="AD160" s="17"/>
      <c r="AE160" s="17">
        <f t="shared" si="71"/>
        <v>1298.3925240000001</v>
      </c>
      <c r="AF160" s="17">
        <f t="shared" si="72"/>
        <v>882.72782769600008</v>
      </c>
      <c r="AG160" s="17"/>
      <c r="AH160" s="18">
        <f t="shared" si="78"/>
        <v>522.72000000000014</v>
      </c>
      <c r="AI160" s="17">
        <f t="shared" si="74"/>
        <v>44.772156000000003</v>
      </c>
      <c r="AJ160" s="17"/>
      <c r="AK160" s="18">
        <f t="shared" si="75"/>
        <v>5551.7473440000003</v>
      </c>
      <c r="AL160" s="17">
        <f t="shared" si="66"/>
        <v>20326.558824000003</v>
      </c>
    </row>
    <row r="161" spans="1:38" ht="13.5" thickBot="1">
      <c r="A161" s="1" t="s">
        <v>432</v>
      </c>
      <c r="B161" s="1" t="s">
        <v>392</v>
      </c>
      <c r="C161" s="1" t="s">
        <v>433</v>
      </c>
      <c r="D161" s="1" t="s">
        <v>434</v>
      </c>
      <c r="E161" s="1" t="s">
        <v>364</v>
      </c>
      <c r="F161" s="2">
        <v>12</v>
      </c>
      <c r="G161" s="1" t="s">
        <v>352</v>
      </c>
      <c r="H161" s="1" t="s">
        <v>16</v>
      </c>
      <c r="I161" s="2">
        <v>1</v>
      </c>
      <c r="J161" s="2">
        <v>100</v>
      </c>
      <c r="K161" s="2">
        <v>1</v>
      </c>
      <c r="L161" s="1" t="s">
        <v>179</v>
      </c>
      <c r="M161" s="1" t="s">
        <v>180</v>
      </c>
      <c r="N161" s="1">
        <v>18</v>
      </c>
      <c r="O161" s="1" t="s">
        <v>365</v>
      </c>
      <c r="P161" s="1" t="s">
        <v>181</v>
      </c>
      <c r="Q161" s="3"/>
      <c r="R161" s="3"/>
      <c r="S161" s="2">
        <v>0.2</v>
      </c>
      <c r="T161" s="2">
        <v>111930.39</v>
      </c>
      <c r="U161" s="2">
        <f t="shared" si="67"/>
        <v>22386.078000000001</v>
      </c>
      <c r="V161" s="16">
        <f t="shared" si="68"/>
        <v>11248.839184341101</v>
      </c>
      <c r="W161" s="2">
        <f t="shared" si="69"/>
        <v>33634.917184341102</v>
      </c>
      <c r="X161" s="17">
        <f t="shared" si="79"/>
        <v>44.64</v>
      </c>
      <c r="Y161" s="17">
        <f t="shared" si="80"/>
        <v>17.16</v>
      </c>
      <c r="Z161" s="17">
        <f t="shared" si="81"/>
        <v>3332.2079999999996</v>
      </c>
      <c r="AA161" s="17">
        <f t="shared" si="76"/>
        <v>259.33438661710034</v>
      </c>
      <c r="AB161" s="17"/>
      <c r="AC161" s="17">
        <f t="shared" si="77"/>
        <v>438.76712880000002</v>
      </c>
      <c r="AD161" s="17"/>
      <c r="AE161" s="17">
        <f t="shared" si="71"/>
        <v>324.59813100000002</v>
      </c>
      <c r="AF161" s="17">
        <f t="shared" si="72"/>
        <v>220.68195692400002</v>
      </c>
      <c r="AG161" s="17"/>
      <c r="AH161" s="18">
        <f t="shared" si="78"/>
        <v>130.68000000000004</v>
      </c>
      <c r="AI161" s="17">
        <f t="shared" si="74"/>
        <v>11.193039000000001</v>
      </c>
      <c r="AJ161" s="17"/>
      <c r="AK161" s="18">
        <f t="shared" si="75"/>
        <v>1387.9368360000001</v>
      </c>
      <c r="AL161" s="17">
        <f t="shared" si="66"/>
        <v>5081.6397060000008</v>
      </c>
    </row>
    <row r="162" spans="1:38" ht="13.5" thickBot="1">
      <c r="A162" s="1" t="s">
        <v>444</v>
      </c>
      <c r="B162" s="1" t="s">
        <v>445</v>
      </c>
      <c r="C162" s="1" t="s">
        <v>446</v>
      </c>
      <c r="D162" s="1" t="s">
        <v>447</v>
      </c>
      <c r="E162" s="1" t="s">
        <v>358</v>
      </c>
      <c r="F162" s="2">
        <v>12</v>
      </c>
      <c r="G162" s="1" t="s">
        <v>352</v>
      </c>
      <c r="H162" s="1" t="s">
        <v>16</v>
      </c>
      <c r="I162" s="2">
        <v>1</v>
      </c>
      <c r="J162" s="2">
        <v>100</v>
      </c>
      <c r="K162" s="2">
        <v>1</v>
      </c>
      <c r="L162" s="1" t="s">
        <v>179</v>
      </c>
      <c r="M162" s="1" t="s">
        <v>180</v>
      </c>
      <c r="N162" s="1">
        <v>18</v>
      </c>
      <c r="O162" s="1" t="s">
        <v>365</v>
      </c>
      <c r="P162" s="1" t="s">
        <v>181</v>
      </c>
      <c r="Q162" s="3"/>
      <c r="R162" s="3"/>
      <c r="S162" s="2">
        <v>0.2</v>
      </c>
      <c r="T162" s="2">
        <v>176852.38</v>
      </c>
      <c r="U162" s="2">
        <f t="shared" si="67"/>
        <v>35370.476000000002</v>
      </c>
      <c r="V162" s="16">
        <f t="shared" si="68"/>
        <v>15033.581060625102</v>
      </c>
      <c r="W162" s="2">
        <f t="shared" si="69"/>
        <v>50404.057060625106</v>
      </c>
      <c r="X162" s="17">
        <f t="shared" si="79"/>
        <v>44.64</v>
      </c>
      <c r="Y162" s="17">
        <f t="shared" si="80"/>
        <v>17.16</v>
      </c>
      <c r="Z162" s="17">
        <f t="shared" si="81"/>
        <v>3332.2079999999996</v>
      </c>
      <c r="AA162" s="17">
        <f t="shared" si="76"/>
        <v>259.33438661710034</v>
      </c>
      <c r="AB162" s="17"/>
      <c r="AC162" s="17">
        <f t="shared" si="77"/>
        <v>693.26132960000007</v>
      </c>
      <c r="AD162" s="17"/>
      <c r="AE162" s="17">
        <f t="shared" si="71"/>
        <v>512.87190200000009</v>
      </c>
      <c r="AF162" s="17">
        <f t="shared" si="72"/>
        <v>348.68215240800004</v>
      </c>
      <c r="AG162" s="17"/>
      <c r="AH162" s="18">
        <f t="shared" si="78"/>
        <v>130.68000000000004</v>
      </c>
      <c r="AI162" s="17">
        <f t="shared" si="74"/>
        <v>17.685238000000002</v>
      </c>
      <c r="AJ162" s="17"/>
      <c r="AK162" s="18">
        <f t="shared" si="75"/>
        <v>1647.96</v>
      </c>
      <c r="AL162" s="17">
        <f t="shared" si="66"/>
        <v>8029.0980520000012</v>
      </c>
    </row>
    <row r="163" spans="1:38" ht="13.5" thickBot="1">
      <c r="A163" s="1" t="s">
        <v>444</v>
      </c>
      <c r="B163" s="1" t="s">
        <v>445</v>
      </c>
      <c r="C163" s="1" t="s">
        <v>446</v>
      </c>
      <c r="D163" s="1" t="s">
        <v>447</v>
      </c>
      <c r="E163" s="1" t="s">
        <v>358</v>
      </c>
      <c r="F163" s="2">
        <v>12</v>
      </c>
      <c r="G163" s="1" t="s">
        <v>352</v>
      </c>
      <c r="H163" s="1" t="s">
        <v>16</v>
      </c>
      <c r="I163" s="2">
        <v>1</v>
      </c>
      <c r="J163" s="2">
        <v>100</v>
      </c>
      <c r="K163" s="2">
        <v>1</v>
      </c>
      <c r="L163" s="1" t="s">
        <v>182</v>
      </c>
      <c r="M163" s="1" t="s">
        <v>180</v>
      </c>
      <c r="N163" s="1">
        <v>18</v>
      </c>
      <c r="O163" s="1" t="s">
        <v>365</v>
      </c>
      <c r="P163" s="1" t="s">
        <v>181</v>
      </c>
      <c r="Q163" s="3"/>
      <c r="R163" s="3"/>
      <c r="S163" s="2">
        <v>0.8</v>
      </c>
      <c r="T163" s="2">
        <v>176852.38</v>
      </c>
      <c r="U163" s="2">
        <f t="shared" si="67"/>
        <v>141481.90400000001</v>
      </c>
      <c r="V163" s="16">
        <f t="shared" si="68"/>
        <v>60134.324242500406</v>
      </c>
      <c r="W163" s="2">
        <f t="shared" si="69"/>
        <v>201616.22824250042</v>
      </c>
      <c r="X163" s="17">
        <f t="shared" si="79"/>
        <v>178.56</v>
      </c>
      <c r="Y163" s="17">
        <f t="shared" si="80"/>
        <v>68.64</v>
      </c>
      <c r="Z163" s="17">
        <f t="shared" si="81"/>
        <v>13328.831999999999</v>
      </c>
      <c r="AA163" s="17">
        <f t="shared" si="76"/>
        <v>1037.3375464684013</v>
      </c>
      <c r="AB163" s="17"/>
      <c r="AC163" s="17">
        <f t="shared" si="77"/>
        <v>2773.0453184000003</v>
      </c>
      <c r="AD163" s="17"/>
      <c r="AE163" s="17">
        <f t="shared" si="71"/>
        <v>2051.4876080000004</v>
      </c>
      <c r="AF163" s="17">
        <f t="shared" si="72"/>
        <v>1394.7286096320001</v>
      </c>
      <c r="AG163" s="17"/>
      <c r="AH163" s="18">
        <f t="shared" si="78"/>
        <v>522.72000000000014</v>
      </c>
      <c r="AI163" s="17">
        <f t="shared" si="74"/>
        <v>70.740952000000007</v>
      </c>
      <c r="AJ163" s="17"/>
      <c r="AK163" s="18">
        <f t="shared" si="75"/>
        <v>6591.84</v>
      </c>
      <c r="AL163" s="17">
        <f t="shared" si="66"/>
        <v>32116.392208000005</v>
      </c>
    </row>
    <row r="164" spans="1:38" ht="13.5" thickBot="1">
      <c r="A164" s="1" t="s">
        <v>494</v>
      </c>
      <c r="B164" s="1" t="s">
        <v>392</v>
      </c>
      <c r="C164" s="1" t="s">
        <v>495</v>
      </c>
      <c r="D164" s="1" t="s">
        <v>496</v>
      </c>
      <c r="E164" s="1" t="s">
        <v>364</v>
      </c>
      <c r="F164" s="2">
        <v>8</v>
      </c>
      <c r="G164" s="1" t="s">
        <v>352</v>
      </c>
      <c r="H164" s="1" t="s">
        <v>16</v>
      </c>
      <c r="I164" s="2">
        <v>1</v>
      </c>
      <c r="J164" s="2">
        <v>100</v>
      </c>
      <c r="K164" s="2">
        <v>1</v>
      </c>
      <c r="L164" s="1" t="s">
        <v>182</v>
      </c>
      <c r="M164" s="1" t="s">
        <v>180</v>
      </c>
      <c r="N164" s="1">
        <v>18</v>
      </c>
      <c r="O164" s="1" t="s">
        <v>365</v>
      </c>
      <c r="P164" s="1" t="s">
        <v>181</v>
      </c>
      <c r="Q164" s="3"/>
      <c r="R164" s="3"/>
      <c r="S164" s="2">
        <v>0.8</v>
      </c>
      <c r="T164" s="2">
        <v>101403.41</v>
      </c>
      <c r="U164" s="2">
        <f t="shared" si="67"/>
        <v>81122.728000000003</v>
      </c>
      <c r="V164" s="16">
        <f t="shared" si="68"/>
        <v>42187.1121798924</v>
      </c>
      <c r="W164" s="2">
        <f t="shared" si="69"/>
        <v>123309.8401798924</v>
      </c>
      <c r="X164" s="17">
        <f t="shared" si="79"/>
        <v>178.56</v>
      </c>
      <c r="Y164" s="17">
        <f t="shared" si="80"/>
        <v>68.64</v>
      </c>
      <c r="Z164" s="17">
        <f t="shared" si="81"/>
        <v>13328.831999999999</v>
      </c>
      <c r="AA164" s="17">
        <f t="shared" si="76"/>
        <v>1037.3375464684013</v>
      </c>
      <c r="AB164" s="17"/>
      <c r="AC164" s="17">
        <f t="shared" si="77"/>
        <v>1590.0054688</v>
      </c>
      <c r="AD164" s="17"/>
      <c r="AE164" s="17">
        <f t="shared" si="71"/>
        <v>1176.2795560000002</v>
      </c>
      <c r="AF164" s="17">
        <f t="shared" si="72"/>
        <v>799.70785262400011</v>
      </c>
      <c r="AG164" s="17"/>
      <c r="AH164" s="18">
        <f t="shared" si="78"/>
        <v>522.72000000000014</v>
      </c>
      <c r="AI164" s="17">
        <f t="shared" si="74"/>
        <v>40.561364000000005</v>
      </c>
      <c r="AJ164" s="17"/>
      <c r="AK164" s="18">
        <f t="shared" si="75"/>
        <v>5029.609136</v>
      </c>
      <c r="AL164" s="17">
        <f t="shared" si="66"/>
        <v>18414.859256</v>
      </c>
    </row>
    <row r="165" spans="1:38" ht="13.5" thickBot="1">
      <c r="A165" s="1" t="s">
        <v>494</v>
      </c>
      <c r="B165" s="1" t="s">
        <v>392</v>
      </c>
      <c r="C165" s="1" t="s">
        <v>495</v>
      </c>
      <c r="D165" s="1" t="s">
        <v>496</v>
      </c>
      <c r="E165" s="1" t="s">
        <v>364</v>
      </c>
      <c r="F165" s="2">
        <v>8</v>
      </c>
      <c r="G165" s="1" t="s">
        <v>352</v>
      </c>
      <c r="H165" s="1" t="s">
        <v>16</v>
      </c>
      <c r="I165" s="2">
        <v>1</v>
      </c>
      <c r="J165" s="2">
        <v>100</v>
      </c>
      <c r="K165" s="2">
        <v>1</v>
      </c>
      <c r="L165" s="1" t="s">
        <v>179</v>
      </c>
      <c r="M165" s="1" t="s">
        <v>180</v>
      </c>
      <c r="N165" s="1">
        <v>18</v>
      </c>
      <c r="O165" s="1" t="s">
        <v>365</v>
      </c>
      <c r="P165" s="1" t="s">
        <v>181</v>
      </c>
      <c r="Q165" s="3"/>
      <c r="R165" s="3"/>
      <c r="S165" s="2">
        <v>0.2</v>
      </c>
      <c r="T165" s="2">
        <v>101403.41</v>
      </c>
      <c r="U165" s="2">
        <f t="shared" si="67"/>
        <v>20280.682000000001</v>
      </c>
      <c r="V165" s="16">
        <f t="shared" si="68"/>
        <v>10546.7780449731</v>
      </c>
      <c r="W165" s="2">
        <f t="shared" si="69"/>
        <v>30827.460044973101</v>
      </c>
      <c r="X165" s="17">
        <f t="shared" si="79"/>
        <v>44.64</v>
      </c>
      <c r="Y165" s="17">
        <f t="shared" si="80"/>
        <v>17.16</v>
      </c>
      <c r="Z165" s="17">
        <f t="shared" si="81"/>
        <v>3332.2079999999996</v>
      </c>
      <c r="AA165" s="17">
        <f t="shared" si="76"/>
        <v>259.33438661710034</v>
      </c>
      <c r="AB165" s="17"/>
      <c r="AC165" s="17">
        <f t="shared" si="77"/>
        <v>397.5013672</v>
      </c>
      <c r="AD165" s="17"/>
      <c r="AE165" s="17">
        <f t="shared" si="71"/>
        <v>294.06988900000005</v>
      </c>
      <c r="AF165" s="17">
        <f t="shared" si="72"/>
        <v>199.92696315600003</v>
      </c>
      <c r="AG165" s="17"/>
      <c r="AH165" s="18">
        <f t="shared" si="78"/>
        <v>130.68000000000004</v>
      </c>
      <c r="AI165" s="17">
        <f t="shared" si="74"/>
        <v>10.140341000000001</v>
      </c>
      <c r="AJ165" s="17"/>
      <c r="AK165" s="18">
        <f t="shared" si="75"/>
        <v>1257.402284</v>
      </c>
      <c r="AL165" s="17">
        <f t="shared" si="66"/>
        <v>4603.7148139999999</v>
      </c>
    </row>
    <row r="166" spans="1:38" ht="13.5" thickBot="1">
      <c r="A166" s="1" t="s">
        <v>550</v>
      </c>
      <c r="B166" s="1" t="s">
        <v>551</v>
      </c>
      <c r="C166" s="1" t="s">
        <v>552</v>
      </c>
      <c r="D166" s="1" t="s">
        <v>553</v>
      </c>
      <c r="E166" s="1" t="s">
        <v>554</v>
      </c>
      <c r="F166" s="2">
        <v>3</v>
      </c>
      <c r="G166" s="1" t="s">
        <v>15</v>
      </c>
      <c r="H166" s="1" t="s">
        <v>16</v>
      </c>
      <c r="I166" s="2">
        <v>1</v>
      </c>
      <c r="J166" s="2">
        <v>100</v>
      </c>
      <c r="K166" s="2">
        <v>1</v>
      </c>
      <c r="L166" s="1" t="s">
        <v>23</v>
      </c>
      <c r="M166" s="1" t="s">
        <v>555</v>
      </c>
      <c r="N166" s="1" t="s">
        <v>636</v>
      </c>
      <c r="O166" s="1" t="s">
        <v>19</v>
      </c>
      <c r="P166" s="1" t="s">
        <v>556</v>
      </c>
      <c r="Q166" s="3"/>
      <c r="R166" s="3"/>
      <c r="S166" s="2">
        <v>1</v>
      </c>
      <c r="T166" s="2">
        <v>39248.160000000003</v>
      </c>
      <c r="U166" s="2">
        <f t="shared" si="67"/>
        <v>39248.160000000003</v>
      </c>
      <c r="V166" s="16">
        <f t="shared" si="68"/>
        <v>31742.881654365501</v>
      </c>
      <c r="W166" s="2">
        <f t="shared" si="69"/>
        <v>70991.041654365501</v>
      </c>
      <c r="X166" s="17">
        <f t="shared" si="79"/>
        <v>223.2</v>
      </c>
      <c r="Y166" s="17">
        <f t="shared" si="80"/>
        <v>85.8</v>
      </c>
      <c r="Z166" s="17">
        <f t="shared" si="81"/>
        <v>16661.039999999997</v>
      </c>
      <c r="AA166" s="17">
        <f t="shared" si="76"/>
        <v>1296.6719330855017</v>
      </c>
      <c r="AB166" s="17"/>
      <c r="AC166" s="17">
        <f t="shared" si="77"/>
        <v>769.26393600000006</v>
      </c>
      <c r="AD166" s="17"/>
      <c r="AE166" s="17">
        <f t="shared" si="71"/>
        <v>569.09832000000006</v>
      </c>
      <c r="AF166" s="17">
        <f t="shared" si="72"/>
        <v>386.90836128000007</v>
      </c>
      <c r="AG166" s="17"/>
      <c r="AH166" s="18">
        <f t="shared" si="78"/>
        <v>388.55678400000005</v>
      </c>
      <c r="AI166" s="17">
        <f t="shared" si="74"/>
        <v>19.624080000000003</v>
      </c>
      <c r="AJ166" s="17"/>
      <c r="AK166" s="18">
        <f t="shared" si="75"/>
        <v>2433.3859200000002</v>
      </c>
      <c r="AL166" s="17">
        <f t="shared" si="66"/>
        <v>8909.3323200000013</v>
      </c>
    </row>
    <row r="167" spans="1:38" ht="13.5" thickBot="1">
      <c r="A167" s="1" t="s">
        <v>557</v>
      </c>
      <c r="B167" s="1" t="s">
        <v>558</v>
      </c>
      <c r="C167" s="1" t="s">
        <v>559</v>
      </c>
      <c r="D167" s="1" t="s">
        <v>560</v>
      </c>
      <c r="E167" s="1" t="s">
        <v>84</v>
      </c>
      <c r="F167" s="2">
        <v>2</v>
      </c>
      <c r="G167" s="1" t="s">
        <v>15</v>
      </c>
      <c r="H167" s="1" t="s">
        <v>16</v>
      </c>
      <c r="I167" s="2">
        <v>1</v>
      </c>
      <c r="J167" s="2">
        <v>100</v>
      </c>
      <c r="K167" s="2">
        <v>1</v>
      </c>
      <c r="L167" s="1" t="s">
        <v>23</v>
      </c>
      <c r="M167" s="1" t="s">
        <v>555</v>
      </c>
      <c r="N167" s="1" t="s">
        <v>636</v>
      </c>
      <c r="O167" s="1" t="s">
        <v>19</v>
      </c>
      <c r="P167" s="1" t="s">
        <v>561</v>
      </c>
      <c r="Q167" s="3"/>
      <c r="R167" s="3"/>
      <c r="S167" s="2">
        <v>1</v>
      </c>
      <c r="T167" s="2">
        <v>45515.76</v>
      </c>
      <c r="U167" s="2">
        <f t="shared" si="67"/>
        <v>45515.76</v>
      </c>
      <c r="V167" s="16">
        <f t="shared" si="68"/>
        <v>33894.912255165502</v>
      </c>
      <c r="W167" s="2">
        <f t="shared" si="69"/>
        <v>79410.672255165497</v>
      </c>
      <c r="X167" s="17">
        <f t="shared" si="79"/>
        <v>223.2</v>
      </c>
      <c r="Y167" s="17">
        <f t="shared" si="80"/>
        <v>85.8</v>
      </c>
      <c r="Z167" s="17">
        <f t="shared" si="81"/>
        <v>16661.039999999997</v>
      </c>
      <c r="AA167" s="17">
        <f t="shared" si="76"/>
        <v>1296.6719330855017</v>
      </c>
      <c r="AB167" s="17"/>
      <c r="AC167" s="17">
        <f t="shared" si="77"/>
        <v>892.10889599999996</v>
      </c>
      <c r="AD167" s="17"/>
      <c r="AE167" s="17">
        <f t="shared" si="71"/>
        <v>659.97852000000012</v>
      </c>
      <c r="AF167" s="17">
        <f t="shared" si="72"/>
        <v>448.69436208000002</v>
      </c>
      <c r="AG167" s="17"/>
      <c r="AH167" s="18">
        <f t="shared" si="78"/>
        <v>450.60602400000005</v>
      </c>
      <c r="AI167" s="17">
        <f t="shared" si="74"/>
        <v>22.75788</v>
      </c>
      <c r="AJ167" s="17"/>
      <c r="AK167" s="18">
        <f t="shared" si="75"/>
        <v>2821.97712</v>
      </c>
      <c r="AL167" s="17">
        <f t="shared" si="66"/>
        <v>10332.077520000001</v>
      </c>
    </row>
    <row r="168" spans="1:38" ht="13.5" thickBot="1">
      <c r="A168" s="1" t="s">
        <v>562</v>
      </c>
      <c r="B168" s="1" t="s">
        <v>172</v>
      </c>
      <c r="C168" s="1" t="s">
        <v>563</v>
      </c>
      <c r="D168" s="1" t="s">
        <v>564</v>
      </c>
      <c r="E168" s="1" t="s">
        <v>175</v>
      </c>
      <c r="F168" s="2">
        <v>7</v>
      </c>
      <c r="G168" s="1" t="s">
        <v>15</v>
      </c>
      <c r="H168" s="1" t="s">
        <v>16</v>
      </c>
      <c r="I168" s="2">
        <v>1</v>
      </c>
      <c r="J168" s="2">
        <v>100</v>
      </c>
      <c r="K168" s="2">
        <v>1</v>
      </c>
      <c r="L168" s="1" t="s">
        <v>23</v>
      </c>
      <c r="M168" s="1" t="s">
        <v>555</v>
      </c>
      <c r="N168" s="1" t="s">
        <v>636</v>
      </c>
      <c r="O168" s="1" t="s">
        <v>19</v>
      </c>
      <c r="P168" s="1" t="s">
        <v>565</v>
      </c>
      <c r="Q168" s="3"/>
      <c r="R168" s="3"/>
      <c r="S168" s="2">
        <v>1</v>
      </c>
      <c r="T168" s="2">
        <v>44405.64</v>
      </c>
      <c r="U168" s="2">
        <f t="shared" si="67"/>
        <v>44405.64</v>
      </c>
      <c r="V168" s="16">
        <f t="shared" si="68"/>
        <v>33513.743672205499</v>
      </c>
      <c r="W168" s="2">
        <f t="shared" si="69"/>
        <v>77919.383672205498</v>
      </c>
      <c r="X168" s="17">
        <f t="shared" si="79"/>
        <v>223.2</v>
      </c>
      <c r="Y168" s="17">
        <f t="shared" si="80"/>
        <v>85.8</v>
      </c>
      <c r="Z168" s="17">
        <f t="shared" si="81"/>
        <v>16661.039999999997</v>
      </c>
      <c r="AA168" s="17">
        <f t="shared" si="76"/>
        <v>1296.6719330855017</v>
      </c>
      <c r="AB168" s="17"/>
      <c r="AC168" s="17">
        <f t="shared" si="77"/>
        <v>870.35054400000001</v>
      </c>
      <c r="AD168" s="17"/>
      <c r="AE168" s="17">
        <f t="shared" si="71"/>
        <v>643.88178000000005</v>
      </c>
      <c r="AF168" s="17">
        <f t="shared" si="72"/>
        <v>437.75079912000001</v>
      </c>
      <c r="AG168" s="17"/>
      <c r="AH168" s="18">
        <f t="shared" si="78"/>
        <v>439.61583600000006</v>
      </c>
      <c r="AI168" s="17">
        <f t="shared" si="74"/>
        <v>22.202819999999999</v>
      </c>
      <c r="AJ168" s="17"/>
      <c r="AK168" s="18">
        <f t="shared" si="75"/>
        <v>2753.14968</v>
      </c>
      <c r="AL168" s="17">
        <f t="shared" si="66"/>
        <v>10080.08028</v>
      </c>
    </row>
    <row r="169" spans="1:38" ht="13.5" thickBot="1">
      <c r="A169" s="1" t="s">
        <v>566</v>
      </c>
      <c r="B169" s="1" t="s">
        <v>567</v>
      </c>
      <c r="C169" s="1" t="s">
        <v>568</v>
      </c>
      <c r="D169" s="1" t="s">
        <v>569</v>
      </c>
      <c r="E169" s="1" t="s">
        <v>570</v>
      </c>
      <c r="F169" s="2">
        <v>11</v>
      </c>
      <c r="G169" s="1" t="s">
        <v>15</v>
      </c>
      <c r="H169" s="1" t="s">
        <v>16</v>
      </c>
      <c r="I169" s="2">
        <v>1</v>
      </c>
      <c r="J169" s="2">
        <v>100</v>
      </c>
      <c r="K169" s="2">
        <v>1</v>
      </c>
      <c r="L169" s="1" t="s">
        <v>23</v>
      </c>
      <c r="M169" s="1" t="s">
        <v>555</v>
      </c>
      <c r="N169" s="1" t="s">
        <v>636</v>
      </c>
      <c r="O169" s="1" t="s">
        <v>19</v>
      </c>
      <c r="P169" s="1" t="s">
        <v>571</v>
      </c>
      <c r="Q169" s="3"/>
      <c r="R169" s="3"/>
      <c r="S169" s="2">
        <v>1</v>
      </c>
      <c r="T169" s="2">
        <v>35556.839999999997</v>
      </c>
      <c r="U169" s="2">
        <f t="shared" si="67"/>
        <v>35556.839999999997</v>
      </c>
      <c r="V169" s="16">
        <f t="shared" si="68"/>
        <v>30475.437401805499</v>
      </c>
      <c r="W169" s="2">
        <f t="shared" si="69"/>
        <v>66032.277401805492</v>
      </c>
      <c r="X169" s="17">
        <f t="shared" si="79"/>
        <v>223.2</v>
      </c>
      <c r="Y169" s="17">
        <f t="shared" si="80"/>
        <v>85.8</v>
      </c>
      <c r="Z169" s="17">
        <f t="shared" si="81"/>
        <v>16661.039999999997</v>
      </c>
      <c r="AA169" s="17">
        <f t="shared" si="76"/>
        <v>1296.6719330855017</v>
      </c>
      <c r="AB169" s="17"/>
      <c r="AC169" s="17">
        <f t="shared" si="77"/>
        <v>696.91406399999994</v>
      </c>
      <c r="AD169" s="17"/>
      <c r="AE169" s="17">
        <f t="shared" si="71"/>
        <v>515.57417999999996</v>
      </c>
      <c r="AF169" s="17">
        <f t="shared" si="72"/>
        <v>350.51932871999998</v>
      </c>
      <c r="AG169" s="17"/>
      <c r="AH169" s="18">
        <f t="shared" si="78"/>
        <v>352.01271600000001</v>
      </c>
      <c r="AI169" s="17">
        <f t="shared" si="74"/>
        <v>17.778419999999997</v>
      </c>
      <c r="AJ169" s="17"/>
      <c r="AK169" s="18">
        <f t="shared" si="75"/>
        <v>2204.5240799999997</v>
      </c>
      <c r="AL169" s="17">
        <f t="shared" si="66"/>
        <v>8071.4026799999992</v>
      </c>
    </row>
    <row r="170" spans="1:38" ht="13.5" thickBot="1">
      <c r="A170" s="1" t="s">
        <v>572</v>
      </c>
      <c r="B170" s="1" t="s">
        <v>567</v>
      </c>
      <c r="C170" s="1" t="s">
        <v>573</v>
      </c>
      <c r="D170" s="1" t="s">
        <v>574</v>
      </c>
      <c r="E170" s="1" t="s">
        <v>570</v>
      </c>
      <c r="F170" s="2">
        <v>11</v>
      </c>
      <c r="G170" s="1" t="s">
        <v>15</v>
      </c>
      <c r="H170" s="1" t="s">
        <v>16</v>
      </c>
      <c r="I170" s="2">
        <v>1</v>
      </c>
      <c r="J170" s="2">
        <v>100</v>
      </c>
      <c r="K170" s="2">
        <v>1</v>
      </c>
      <c r="L170" s="1" t="s">
        <v>23</v>
      </c>
      <c r="M170" s="1" t="s">
        <v>555</v>
      </c>
      <c r="N170" s="1" t="s">
        <v>636</v>
      </c>
      <c r="O170" s="1" t="s">
        <v>19</v>
      </c>
      <c r="P170" s="1" t="s">
        <v>571</v>
      </c>
      <c r="Q170" s="3"/>
      <c r="R170" s="3"/>
      <c r="S170" s="2">
        <v>1</v>
      </c>
      <c r="T170" s="2">
        <v>35556.839999999997</v>
      </c>
      <c r="U170" s="2">
        <f t="shared" ref="U170:U186" si="82">+T170*S170</f>
        <v>35556.839999999997</v>
      </c>
      <c r="V170" s="16">
        <f t="shared" ref="V170:V186" si="83">SUM(X170:AL170)</f>
        <v>30475.437401805499</v>
      </c>
      <c r="W170" s="2">
        <f t="shared" ref="W170:W186" si="84">+U170+V170</f>
        <v>66032.277401805492</v>
      </c>
      <c r="X170" s="17">
        <f t="shared" si="79"/>
        <v>223.2</v>
      </c>
      <c r="Y170" s="17">
        <f t="shared" si="80"/>
        <v>85.8</v>
      </c>
      <c r="Z170" s="17">
        <f t="shared" si="81"/>
        <v>16661.039999999997</v>
      </c>
      <c r="AA170" s="17">
        <f t="shared" si="76"/>
        <v>1296.6719330855017</v>
      </c>
      <c r="AB170" s="17"/>
      <c r="AC170" s="17">
        <f t="shared" si="77"/>
        <v>696.91406399999994</v>
      </c>
      <c r="AD170" s="17"/>
      <c r="AE170" s="17">
        <f t="shared" ref="AE170:AE186" si="85">+U170*$AE$8</f>
        <v>515.57417999999996</v>
      </c>
      <c r="AF170" s="17">
        <f t="shared" ref="AF170:AF186" si="86">+U170*$AF$8</f>
        <v>350.51932871999998</v>
      </c>
      <c r="AG170" s="17"/>
      <c r="AH170" s="18">
        <f t="shared" si="78"/>
        <v>352.01271600000001</v>
      </c>
      <c r="AI170" s="17">
        <f t="shared" ref="AI170:AI186" si="87">+U170*$AI$8</f>
        <v>17.778419999999997</v>
      </c>
      <c r="AJ170" s="17"/>
      <c r="AK170" s="18">
        <f t="shared" ref="AK170:AK177" si="88">SUM(IF(T170&gt;132900,((132900*$AK$8)*S170),(IF(T170&lt;132900,($AK$8*(U170))))))</f>
        <v>2204.5240799999997</v>
      </c>
      <c r="AL170" s="17">
        <f t="shared" si="66"/>
        <v>8071.4026799999992</v>
      </c>
    </row>
    <row r="171" spans="1:38" ht="13.5" thickBot="1">
      <c r="A171" s="1" t="s">
        <v>580</v>
      </c>
      <c r="B171" s="1" t="s">
        <v>581</v>
      </c>
      <c r="C171" s="1" t="s">
        <v>582</v>
      </c>
      <c r="D171" s="1" t="s">
        <v>583</v>
      </c>
      <c r="E171" s="1" t="s">
        <v>328</v>
      </c>
      <c r="F171" s="2">
        <v>6</v>
      </c>
      <c r="G171" s="1" t="s">
        <v>352</v>
      </c>
      <c r="H171" s="1" t="s">
        <v>16</v>
      </c>
      <c r="I171" s="2">
        <v>1</v>
      </c>
      <c r="J171" s="2">
        <v>100</v>
      </c>
      <c r="K171" s="2">
        <v>1</v>
      </c>
      <c r="L171" s="1" t="s">
        <v>23</v>
      </c>
      <c r="M171" s="1" t="s">
        <v>555</v>
      </c>
      <c r="N171" s="1" t="s">
        <v>636</v>
      </c>
      <c r="O171" s="1" t="s">
        <v>365</v>
      </c>
      <c r="P171" s="1" t="s">
        <v>584</v>
      </c>
      <c r="Q171" s="3"/>
      <c r="R171" s="3"/>
      <c r="S171" s="2">
        <v>1</v>
      </c>
      <c r="T171" s="2">
        <v>81005.42</v>
      </c>
      <c r="U171" s="2">
        <f t="shared" si="82"/>
        <v>81005.42</v>
      </c>
      <c r="V171" s="16">
        <f t="shared" si="83"/>
        <v>45932.017275445505</v>
      </c>
      <c r="W171" s="2">
        <f t="shared" si="84"/>
        <v>126937.4372754455</v>
      </c>
      <c r="X171" s="17">
        <f t="shared" si="79"/>
        <v>223.2</v>
      </c>
      <c r="Y171" s="17">
        <f t="shared" si="80"/>
        <v>85.8</v>
      </c>
      <c r="Z171" s="17">
        <f t="shared" si="81"/>
        <v>16661.039999999997</v>
      </c>
      <c r="AA171" s="17">
        <f t="shared" si="76"/>
        <v>1296.6719330855017</v>
      </c>
      <c r="AB171" s="17"/>
      <c r="AC171" s="17">
        <f t="shared" si="77"/>
        <v>1587.706232</v>
      </c>
      <c r="AD171" s="17"/>
      <c r="AE171" s="17">
        <f t="shared" si="85"/>
        <v>1174.5785900000001</v>
      </c>
      <c r="AF171" s="17">
        <f t="shared" si="86"/>
        <v>798.55143036000004</v>
      </c>
      <c r="AG171" s="17"/>
      <c r="AH171" s="18">
        <f t="shared" si="78"/>
        <v>653.40000000000009</v>
      </c>
      <c r="AI171" s="17">
        <f t="shared" si="87"/>
        <v>40.50271</v>
      </c>
      <c r="AJ171" s="17"/>
      <c r="AK171" s="18">
        <f t="shared" si="88"/>
        <v>5022.3360400000001</v>
      </c>
      <c r="AL171" s="17">
        <f t="shared" si="66"/>
        <v>18388.230340000002</v>
      </c>
    </row>
    <row r="172" spans="1:38" ht="13.5" thickBot="1">
      <c r="A172" s="1" t="s">
        <v>585</v>
      </c>
      <c r="B172" s="1" t="s">
        <v>586</v>
      </c>
      <c r="C172" s="1" t="s">
        <v>587</v>
      </c>
      <c r="D172" s="1" t="s">
        <v>588</v>
      </c>
      <c r="E172" s="1" t="s">
        <v>589</v>
      </c>
      <c r="F172" s="2">
        <v>11</v>
      </c>
      <c r="G172" s="1" t="s">
        <v>352</v>
      </c>
      <c r="H172" s="1" t="s">
        <v>16</v>
      </c>
      <c r="I172" s="2">
        <v>1</v>
      </c>
      <c r="J172" s="2">
        <v>100</v>
      </c>
      <c r="K172" s="2">
        <v>1</v>
      </c>
      <c r="L172" s="1" t="s">
        <v>23</v>
      </c>
      <c r="M172" s="1" t="s">
        <v>555</v>
      </c>
      <c r="N172" s="1" t="s">
        <v>636</v>
      </c>
      <c r="O172" s="1" t="s">
        <v>365</v>
      </c>
      <c r="P172" s="1" t="s">
        <v>565</v>
      </c>
      <c r="Q172" s="3"/>
      <c r="R172" s="3"/>
      <c r="S172" s="2">
        <v>1</v>
      </c>
      <c r="T172" s="2">
        <v>104772.96</v>
      </c>
      <c r="U172" s="2">
        <f t="shared" si="82"/>
        <v>104772.96</v>
      </c>
      <c r="V172" s="16">
        <f t="shared" si="83"/>
        <v>53857.4936287655</v>
      </c>
      <c r="W172" s="2">
        <f t="shared" si="84"/>
        <v>158630.45362876551</v>
      </c>
      <c r="X172" s="17">
        <f t="shared" si="79"/>
        <v>223.2</v>
      </c>
      <c r="Y172" s="17">
        <f t="shared" si="80"/>
        <v>85.8</v>
      </c>
      <c r="Z172" s="17">
        <f t="shared" si="81"/>
        <v>16661.039999999997</v>
      </c>
      <c r="AA172" s="17">
        <f t="shared" si="76"/>
        <v>1296.6719330855017</v>
      </c>
      <c r="AB172" s="17"/>
      <c r="AC172" s="17">
        <f t="shared" si="77"/>
        <v>2053.5500160000001</v>
      </c>
      <c r="AD172" s="17"/>
      <c r="AE172" s="17">
        <f t="shared" si="85"/>
        <v>1519.2079200000001</v>
      </c>
      <c r="AF172" s="17">
        <f t="shared" si="86"/>
        <v>1032.85183968</v>
      </c>
      <c r="AG172" s="17"/>
      <c r="AH172" s="18">
        <f t="shared" si="78"/>
        <v>653.40000000000009</v>
      </c>
      <c r="AI172" s="17">
        <f t="shared" si="87"/>
        <v>52.386480000000006</v>
      </c>
      <c r="AJ172" s="17"/>
      <c r="AK172" s="18">
        <f t="shared" si="88"/>
        <v>6495.9235200000003</v>
      </c>
      <c r="AL172" s="17">
        <f t="shared" si="66"/>
        <v>23783.461920000002</v>
      </c>
    </row>
    <row r="173" spans="1:38" ht="13.5" thickBot="1">
      <c r="A173" s="1" t="s">
        <v>598</v>
      </c>
      <c r="B173" s="1" t="s">
        <v>599</v>
      </c>
      <c r="C173" s="3"/>
      <c r="D173" s="3"/>
      <c r="E173" s="3"/>
      <c r="F173" s="3"/>
      <c r="G173" s="1" t="s">
        <v>504</v>
      </c>
      <c r="H173" s="1" t="s">
        <v>16</v>
      </c>
      <c r="I173" s="2">
        <v>0</v>
      </c>
      <c r="J173" s="3"/>
      <c r="K173" s="3"/>
      <c r="L173" s="1" t="s">
        <v>23</v>
      </c>
      <c r="M173" s="1" t="s">
        <v>555</v>
      </c>
      <c r="N173" s="1" t="s">
        <v>636</v>
      </c>
      <c r="O173" s="1" t="s">
        <v>505</v>
      </c>
      <c r="P173" s="1" t="s">
        <v>571</v>
      </c>
      <c r="Q173" s="1" t="s">
        <v>506</v>
      </c>
      <c r="R173" s="3"/>
      <c r="S173" s="2">
        <v>0</v>
      </c>
      <c r="T173" s="2"/>
      <c r="U173" s="2">
        <f t="shared" si="82"/>
        <v>0</v>
      </c>
      <c r="V173" s="16">
        <f t="shared" si="83"/>
        <v>0</v>
      </c>
      <c r="W173" s="2">
        <f t="shared" si="84"/>
        <v>0</v>
      </c>
      <c r="X173" s="17"/>
      <c r="Y173" s="17"/>
      <c r="Z173" s="17"/>
      <c r="AA173" s="17">
        <f t="shared" si="76"/>
        <v>0</v>
      </c>
      <c r="AB173" s="17"/>
      <c r="AC173" s="17">
        <f t="shared" si="77"/>
        <v>0</v>
      </c>
      <c r="AD173" s="17"/>
      <c r="AE173" s="17">
        <f t="shared" si="85"/>
        <v>0</v>
      </c>
      <c r="AF173" s="17">
        <f t="shared" si="86"/>
        <v>0</v>
      </c>
      <c r="AG173" s="17"/>
      <c r="AH173" s="18">
        <f t="shared" si="78"/>
        <v>0</v>
      </c>
      <c r="AI173" s="17">
        <f t="shared" si="87"/>
        <v>0</v>
      </c>
      <c r="AJ173" s="17"/>
      <c r="AK173" s="18">
        <f t="shared" si="88"/>
        <v>0</v>
      </c>
      <c r="AL173" s="17">
        <f t="shared" si="66"/>
        <v>0</v>
      </c>
    </row>
    <row r="174" spans="1:38" ht="13.5" thickBot="1">
      <c r="A174" s="20" t="s">
        <v>663</v>
      </c>
      <c r="B174" s="1" t="s">
        <v>664</v>
      </c>
      <c r="C174" s="1" t="s">
        <v>665</v>
      </c>
      <c r="D174" s="1" t="s">
        <v>666</v>
      </c>
      <c r="E174" s="22"/>
      <c r="F174" s="23"/>
      <c r="G174" s="22"/>
      <c r="H174" s="31" t="s">
        <v>16</v>
      </c>
      <c r="I174" s="32">
        <v>1</v>
      </c>
      <c r="J174" s="32">
        <v>100</v>
      </c>
      <c r="K174" s="32">
        <v>1</v>
      </c>
      <c r="L174" s="1" t="s">
        <v>23</v>
      </c>
      <c r="M174" s="20" t="s">
        <v>667</v>
      </c>
      <c r="N174" s="1" t="s">
        <v>638</v>
      </c>
      <c r="O174" s="20">
        <v>1214</v>
      </c>
      <c r="P174" s="1">
        <v>660010</v>
      </c>
      <c r="Q174" s="1"/>
      <c r="R174" s="3"/>
      <c r="S174" s="2">
        <v>0.9</v>
      </c>
      <c r="T174" s="26">
        <v>325000</v>
      </c>
      <c r="U174" s="2">
        <f t="shared" si="82"/>
        <v>292500</v>
      </c>
      <c r="V174" s="16">
        <f t="shared" si="83"/>
        <v>121395.38573977695</v>
      </c>
      <c r="W174" s="2">
        <f t="shared" si="84"/>
        <v>413895.38573977695</v>
      </c>
      <c r="X174" s="17">
        <f>+$X$8*S174</f>
        <v>200.88</v>
      </c>
      <c r="Y174" s="17">
        <f>+$Y$8*S174</f>
        <v>77.22</v>
      </c>
      <c r="Z174" s="17">
        <f>+$Z$8*S174</f>
        <v>14994.935999999998</v>
      </c>
      <c r="AA174" s="17">
        <f t="shared" si="76"/>
        <v>1167.0047397769515</v>
      </c>
      <c r="AB174" s="17"/>
      <c r="AC174" s="17">
        <f t="shared" si="77"/>
        <v>5733</v>
      </c>
      <c r="AD174" s="17"/>
      <c r="AE174" s="17">
        <f t="shared" si="85"/>
        <v>4241.25</v>
      </c>
      <c r="AF174" s="17">
        <f t="shared" si="86"/>
        <v>2883.4650000000001</v>
      </c>
      <c r="AG174" s="17">
        <f>+$AG$8*U174</f>
        <v>17550</v>
      </c>
      <c r="AH174" s="18">
        <f t="shared" si="78"/>
        <v>588.06000000000006</v>
      </c>
      <c r="AI174" s="17">
        <f t="shared" si="87"/>
        <v>146.25</v>
      </c>
      <c r="AK174" s="18">
        <f t="shared" si="88"/>
        <v>7415.82</v>
      </c>
      <c r="AL174" s="17">
        <f t="shared" si="66"/>
        <v>66397.5</v>
      </c>
    </row>
    <row r="175" spans="1:38" ht="13.5" thickBot="1">
      <c r="A175" s="20" t="s">
        <v>663</v>
      </c>
      <c r="B175" s="1" t="s">
        <v>664</v>
      </c>
      <c r="C175" s="1" t="s">
        <v>665</v>
      </c>
      <c r="D175" s="1" t="s">
        <v>666</v>
      </c>
      <c r="E175" s="22"/>
      <c r="F175" s="23"/>
      <c r="G175" s="22"/>
      <c r="H175" s="31" t="s">
        <v>16</v>
      </c>
      <c r="I175" s="32">
        <v>1</v>
      </c>
      <c r="J175" s="32">
        <v>100</v>
      </c>
      <c r="K175" s="32">
        <v>1</v>
      </c>
      <c r="L175" s="1" t="s">
        <v>23</v>
      </c>
      <c r="M175" s="20" t="s">
        <v>667</v>
      </c>
      <c r="N175" s="1" t="s">
        <v>638</v>
      </c>
      <c r="O175" s="20">
        <v>1214</v>
      </c>
      <c r="P175" s="1">
        <v>711001</v>
      </c>
      <c r="Q175" s="1"/>
      <c r="R175" s="3"/>
      <c r="S175" s="2">
        <v>0.1</v>
      </c>
      <c r="T175" s="26">
        <v>325000</v>
      </c>
      <c r="U175" s="2">
        <f t="shared" si="82"/>
        <v>32500</v>
      </c>
      <c r="V175" s="16">
        <f t="shared" si="83"/>
        <v>13488.37619330855</v>
      </c>
      <c r="W175" s="2">
        <f t="shared" si="84"/>
        <v>45988.376193308548</v>
      </c>
      <c r="X175" s="17">
        <f>+$X$8*S175</f>
        <v>22.32</v>
      </c>
      <c r="Y175" s="17">
        <f>+$Y$8*S175</f>
        <v>8.58</v>
      </c>
      <c r="Z175" s="17">
        <f>+$Z$8*S175</f>
        <v>1666.1039999999998</v>
      </c>
      <c r="AA175" s="17">
        <f t="shared" si="76"/>
        <v>129.66719330855017</v>
      </c>
      <c r="AB175" s="17"/>
      <c r="AC175" s="17">
        <f t="shared" si="77"/>
        <v>637</v>
      </c>
      <c r="AD175" s="17"/>
      <c r="AE175" s="17">
        <f t="shared" si="85"/>
        <v>471.25</v>
      </c>
      <c r="AF175" s="17">
        <f t="shared" si="86"/>
        <v>320.38499999999999</v>
      </c>
      <c r="AG175" s="17">
        <f>+$AG$8*U175</f>
        <v>1950</v>
      </c>
      <c r="AH175" s="18">
        <f t="shared" si="78"/>
        <v>65.340000000000018</v>
      </c>
      <c r="AI175" s="17">
        <f t="shared" si="87"/>
        <v>16.25</v>
      </c>
      <c r="AK175" s="18">
        <f t="shared" si="88"/>
        <v>823.98</v>
      </c>
      <c r="AL175" s="17">
        <f t="shared" si="66"/>
        <v>7377.5</v>
      </c>
    </row>
    <row r="176" spans="1:38" ht="12.75" customHeight="1" thickBot="1">
      <c r="A176" s="237" t="s">
        <v>590</v>
      </c>
      <c r="B176" s="238" t="s">
        <v>533</v>
      </c>
      <c r="C176" s="237" t="s">
        <v>591</v>
      </c>
      <c r="D176" s="237" t="s">
        <v>592</v>
      </c>
      <c r="E176" s="238" t="s">
        <v>593</v>
      </c>
      <c r="F176" s="240">
        <v>2</v>
      </c>
      <c r="G176" s="238" t="s">
        <v>504</v>
      </c>
      <c r="H176" s="238" t="s">
        <v>16</v>
      </c>
      <c r="I176" s="2">
        <v>0</v>
      </c>
      <c r="J176" s="2">
        <v>100</v>
      </c>
      <c r="K176" s="2">
        <v>1</v>
      </c>
      <c r="L176" s="1" t="s">
        <v>23</v>
      </c>
      <c r="M176" s="238" t="s">
        <v>594</v>
      </c>
      <c r="N176" s="238" t="s">
        <v>638</v>
      </c>
      <c r="O176" s="1" t="s">
        <v>505</v>
      </c>
      <c r="P176" s="1" t="s">
        <v>595</v>
      </c>
      <c r="Q176" s="237" t="s">
        <v>506</v>
      </c>
      <c r="R176" s="242"/>
      <c r="S176" s="2">
        <v>0</v>
      </c>
      <c r="T176" s="240">
        <v>0</v>
      </c>
      <c r="U176" s="2">
        <f t="shared" si="82"/>
        <v>0</v>
      </c>
      <c r="V176" s="16">
        <f t="shared" si="83"/>
        <v>0</v>
      </c>
      <c r="W176" s="2">
        <f t="shared" si="84"/>
        <v>0</v>
      </c>
      <c r="X176" s="17"/>
      <c r="Y176" s="17"/>
      <c r="Z176" s="17"/>
      <c r="AA176" s="17">
        <f t="shared" si="76"/>
        <v>0</v>
      </c>
      <c r="AB176" s="17"/>
      <c r="AC176" s="17">
        <f t="shared" si="77"/>
        <v>0</v>
      </c>
      <c r="AD176" s="17"/>
      <c r="AE176" s="17">
        <f t="shared" si="85"/>
        <v>0</v>
      </c>
      <c r="AF176" s="17">
        <f t="shared" si="86"/>
        <v>0</v>
      </c>
      <c r="AG176" s="17"/>
      <c r="AH176" s="18">
        <f t="shared" si="78"/>
        <v>0</v>
      </c>
      <c r="AI176" s="17">
        <f t="shared" si="87"/>
        <v>0</v>
      </c>
      <c r="AJ176" s="17"/>
      <c r="AK176" s="18">
        <f t="shared" si="88"/>
        <v>0</v>
      </c>
      <c r="AL176" s="17">
        <f t="shared" si="66"/>
        <v>0</v>
      </c>
    </row>
    <row r="177" spans="1:38" ht="12.75" customHeight="1" thickBot="1">
      <c r="A177" s="1" t="s">
        <v>590</v>
      </c>
      <c r="B177" s="1" t="s">
        <v>533</v>
      </c>
      <c r="C177" s="1" t="s">
        <v>596</v>
      </c>
      <c r="D177" s="1" t="s">
        <v>597</v>
      </c>
      <c r="E177" s="1" t="s">
        <v>593</v>
      </c>
      <c r="F177" s="2">
        <v>0</v>
      </c>
      <c r="G177" s="238" t="s">
        <v>504</v>
      </c>
      <c r="H177" s="1" t="s">
        <v>16</v>
      </c>
      <c r="I177" s="2">
        <v>0</v>
      </c>
      <c r="J177" s="2">
        <v>100</v>
      </c>
      <c r="K177" s="2">
        <v>0</v>
      </c>
      <c r="L177" s="1" t="s">
        <v>23</v>
      </c>
      <c r="M177" s="1" t="s">
        <v>594</v>
      </c>
      <c r="N177" s="1" t="s">
        <v>638</v>
      </c>
      <c r="O177" s="1" t="s">
        <v>505</v>
      </c>
      <c r="P177" s="1" t="s">
        <v>595</v>
      </c>
      <c r="Q177" s="1" t="s">
        <v>506</v>
      </c>
      <c r="R177" s="3"/>
      <c r="S177" s="2">
        <v>0</v>
      </c>
      <c r="T177" s="2"/>
      <c r="U177" s="2">
        <f t="shared" si="82"/>
        <v>0</v>
      </c>
      <c r="V177" s="16">
        <f t="shared" si="83"/>
        <v>0</v>
      </c>
      <c r="W177" s="2">
        <f t="shared" si="84"/>
        <v>0</v>
      </c>
      <c r="X177" s="17"/>
      <c r="Y177" s="17"/>
      <c r="Z177" s="17"/>
      <c r="AA177" s="17">
        <f t="shared" si="76"/>
        <v>0</v>
      </c>
      <c r="AB177" s="17"/>
      <c r="AC177" s="17">
        <f t="shared" si="77"/>
        <v>0</v>
      </c>
      <c r="AD177" s="17"/>
      <c r="AE177" s="17">
        <f t="shared" si="85"/>
        <v>0</v>
      </c>
      <c r="AF177" s="17">
        <f t="shared" si="86"/>
        <v>0</v>
      </c>
      <c r="AG177" s="17"/>
      <c r="AH177" s="18">
        <f t="shared" si="78"/>
        <v>0</v>
      </c>
      <c r="AI177" s="17">
        <f t="shared" si="87"/>
        <v>0</v>
      </c>
      <c r="AJ177" s="17"/>
      <c r="AK177" s="18">
        <f t="shared" si="88"/>
        <v>0</v>
      </c>
      <c r="AL177" s="17">
        <f t="shared" si="66"/>
        <v>0</v>
      </c>
    </row>
    <row r="178" spans="1:38" ht="12.75" customHeight="1" thickBot="1">
      <c r="A178" s="20" t="s">
        <v>640</v>
      </c>
      <c r="B178" s="1" t="s">
        <v>641</v>
      </c>
      <c r="C178" s="1" t="s">
        <v>642</v>
      </c>
      <c r="D178" s="1" t="s">
        <v>643</v>
      </c>
      <c r="E178" s="22"/>
      <c r="F178" s="23"/>
      <c r="G178" s="15" t="s">
        <v>644</v>
      </c>
      <c r="H178" s="22" t="s">
        <v>16</v>
      </c>
      <c r="I178" s="25">
        <v>1</v>
      </c>
      <c r="J178" s="2">
        <v>100</v>
      </c>
      <c r="K178" s="25">
        <v>1</v>
      </c>
      <c r="L178" s="1" t="s">
        <v>23</v>
      </c>
      <c r="M178" s="21" t="s">
        <v>594</v>
      </c>
      <c r="N178" s="1" t="s">
        <v>638</v>
      </c>
      <c r="O178" s="24">
        <v>2110</v>
      </c>
      <c r="P178" s="1">
        <v>660020</v>
      </c>
      <c r="Q178" s="1"/>
      <c r="R178" s="3"/>
      <c r="S178" s="2">
        <f t="shared" ref="S178:S184" si="89">(100)*0.01</f>
        <v>1</v>
      </c>
      <c r="T178" s="26">
        <v>3600</v>
      </c>
      <c r="U178" s="2">
        <f t="shared" si="82"/>
        <v>3600</v>
      </c>
      <c r="V178" s="16">
        <f t="shared" si="83"/>
        <v>18462.400733085498</v>
      </c>
      <c r="W178" s="2">
        <f t="shared" si="84"/>
        <v>22062.400733085498</v>
      </c>
      <c r="X178" s="17">
        <f t="shared" ref="X178:X186" si="90">+$X$8*S178</f>
        <v>223.2</v>
      </c>
      <c r="Y178" s="17">
        <f t="shared" ref="Y178:Y186" si="91">+$Y$8*S178</f>
        <v>85.8</v>
      </c>
      <c r="Z178" s="17">
        <f t="shared" ref="Z178:Z186" si="92">+$Z$8*S178</f>
        <v>16661.039999999997</v>
      </c>
      <c r="AA178" s="17">
        <f t="shared" si="76"/>
        <v>1296.6719330855017</v>
      </c>
      <c r="AB178" s="17"/>
      <c r="AC178" s="17">
        <f t="shared" si="77"/>
        <v>70.56</v>
      </c>
      <c r="AD178" s="17"/>
      <c r="AE178" s="17">
        <f t="shared" si="85"/>
        <v>52.2</v>
      </c>
      <c r="AF178" s="17">
        <f t="shared" si="86"/>
        <v>35.488800000000005</v>
      </c>
      <c r="AG178" s="17"/>
      <c r="AH178" s="18">
        <f t="shared" si="78"/>
        <v>35.64</v>
      </c>
      <c r="AI178" s="17">
        <f t="shared" si="87"/>
        <v>1.8</v>
      </c>
      <c r="AJ178" s="17"/>
      <c r="AK178" s="18"/>
      <c r="AL178" s="17"/>
    </row>
    <row r="179" spans="1:38" ht="12.75" customHeight="1" thickBot="1">
      <c r="A179" s="20" t="s">
        <v>645</v>
      </c>
      <c r="B179" s="1" t="s">
        <v>641</v>
      </c>
      <c r="C179" s="1" t="s">
        <v>646</v>
      </c>
      <c r="D179" s="1" t="s">
        <v>647</v>
      </c>
      <c r="E179" s="22"/>
      <c r="F179" s="23"/>
      <c r="G179" s="15" t="s">
        <v>644</v>
      </c>
      <c r="H179" s="22" t="s">
        <v>16</v>
      </c>
      <c r="I179" s="25">
        <v>1</v>
      </c>
      <c r="J179" s="2">
        <v>100</v>
      </c>
      <c r="K179" s="25">
        <v>1</v>
      </c>
      <c r="L179" s="1" t="s">
        <v>23</v>
      </c>
      <c r="M179" s="21" t="s">
        <v>594</v>
      </c>
      <c r="N179" s="1" t="s">
        <v>638</v>
      </c>
      <c r="O179" s="24">
        <v>2110</v>
      </c>
      <c r="P179" s="1">
        <v>660020</v>
      </c>
      <c r="Q179" s="1"/>
      <c r="R179" s="3"/>
      <c r="S179" s="2">
        <f t="shared" si="89"/>
        <v>1</v>
      </c>
      <c r="T179" s="26">
        <v>3600</v>
      </c>
      <c r="U179" s="2">
        <f t="shared" si="82"/>
        <v>3600</v>
      </c>
      <c r="V179" s="16">
        <f t="shared" si="83"/>
        <v>18462.400733085498</v>
      </c>
      <c r="W179" s="2">
        <f t="shared" si="84"/>
        <v>22062.400733085498</v>
      </c>
      <c r="X179" s="17">
        <f t="shared" si="90"/>
        <v>223.2</v>
      </c>
      <c r="Y179" s="17">
        <f t="shared" si="91"/>
        <v>85.8</v>
      </c>
      <c r="Z179" s="17">
        <f t="shared" si="92"/>
        <v>16661.039999999997</v>
      </c>
      <c r="AA179" s="17">
        <f t="shared" si="76"/>
        <v>1296.6719330855017</v>
      </c>
      <c r="AB179" s="17"/>
      <c r="AC179" s="17">
        <f t="shared" si="77"/>
        <v>70.56</v>
      </c>
      <c r="AD179" s="17"/>
      <c r="AE179" s="17">
        <f t="shared" si="85"/>
        <v>52.2</v>
      </c>
      <c r="AF179" s="17">
        <f t="shared" si="86"/>
        <v>35.488800000000005</v>
      </c>
      <c r="AG179" s="17"/>
      <c r="AH179" s="18">
        <f t="shared" si="78"/>
        <v>35.64</v>
      </c>
      <c r="AI179" s="17">
        <f t="shared" si="87"/>
        <v>1.8</v>
      </c>
      <c r="AJ179" s="17"/>
      <c r="AK179" s="18"/>
      <c r="AL179" s="17"/>
    </row>
    <row r="180" spans="1:38" ht="12.75" customHeight="1" thickBot="1">
      <c r="A180" s="20" t="s">
        <v>648</v>
      </c>
      <c r="B180" s="1" t="s">
        <v>641</v>
      </c>
      <c r="C180" s="1" t="s">
        <v>649</v>
      </c>
      <c r="D180" s="1" t="s">
        <v>650</v>
      </c>
      <c r="E180" s="27"/>
      <c r="F180" s="28"/>
      <c r="G180" s="15" t="s">
        <v>644</v>
      </c>
      <c r="H180" s="241" t="s">
        <v>16</v>
      </c>
      <c r="I180" s="30">
        <v>1</v>
      </c>
      <c r="J180" s="2">
        <v>100</v>
      </c>
      <c r="K180" s="30">
        <v>1</v>
      </c>
      <c r="L180" s="1" t="s">
        <v>23</v>
      </c>
      <c r="M180" s="21" t="s">
        <v>594</v>
      </c>
      <c r="N180" s="1" t="s">
        <v>638</v>
      </c>
      <c r="O180" s="24">
        <v>2110</v>
      </c>
      <c r="P180" s="1">
        <v>660020</v>
      </c>
      <c r="Q180" s="1"/>
      <c r="R180" s="3"/>
      <c r="S180" s="2">
        <f t="shared" si="89"/>
        <v>1</v>
      </c>
      <c r="T180" s="26">
        <v>3600</v>
      </c>
      <c r="U180" s="2">
        <f t="shared" si="82"/>
        <v>3600</v>
      </c>
      <c r="V180" s="16">
        <f t="shared" si="83"/>
        <v>18462.400733085498</v>
      </c>
      <c r="W180" s="2">
        <f t="shared" si="84"/>
        <v>22062.400733085498</v>
      </c>
      <c r="X180" s="17">
        <f t="shared" si="90"/>
        <v>223.2</v>
      </c>
      <c r="Y180" s="17">
        <f t="shared" si="91"/>
        <v>85.8</v>
      </c>
      <c r="Z180" s="17">
        <f t="shared" si="92"/>
        <v>16661.039999999997</v>
      </c>
      <c r="AA180" s="17">
        <f t="shared" si="76"/>
        <v>1296.6719330855017</v>
      </c>
      <c r="AB180" s="17"/>
      <c r="AC180" s="17">
        <f t="shared" si="77"/>
        <v>70.56</v>
      </c>
      <c r="AD180" s="17"/>
      <c r="AE180" s="17">
        <f t="shared" si="85"/>
        <v>52.2</v>
      </c>
      <c r="AF180" s="17">
        <f t="shared" si="86"/>
        <v>35.488800000000005</v>
      </c>
      <c r="AG180" s="17"/>
      <c r="AH180" s="18">
        <f t="shared" si="78"/>
        <v>35.64</v>
      </c>
      <c r="AI180" s="17">
        <f t="shared" si="87"/>
        <v>1.8</v>
      </c>
      <c r="AJ180" s="17"/>
      <c r="AK180" s="18"/>
      <c r="AL180" s="17"/>
    </row>
    <row r="181" spans="1:38" ht="12.75" customHeight="1" thickBot="1">
      <c r="A181" s="20" t="s">
        <v>651</v>
      </c>
      <c r="B181" s="1" t="s">
        <v>641</v>
      </c>
      <c r="C181" s="1" t="s">
        <v>652</v>
      </c>
      <c r="D181" s="1" t="s">
        <v>653</v>
      </c>
      <c r="E181" s="22"/>
      <c r="F181" s="23"/>
      <c r="G181" s="15" t="s">
        <v>644</v>
      </c>
      <c r="H181" s="29" t="s">
        <v>16</v>
      </c>
      <c r="I181" s="30">
        <v>1</v>
      </c>
      <c r="J181" s="2">
        <v>100</v>
      </c>
      <c r="K181" s="30">
        <v>1</v>
      </c>
      <c r="L181" s="1" t="s">
        <v>23</v>
      </c>
      <c r="M181" s="21" t="s">
        <v>594</v>
      </c>
      <c r="N181" s="1" t="s">
        <v>638</v>
      </c>
      <c r="O181" s="24">
        <v>2110</v>
      </c>
      <c r="P181" s="1">
        <v>660020</v>
      </c>
      <c r="Q181" s="1"/>
      <c r="R181" s="3"/>
      <c r="S181" s="2">
        <f t="shared" si="89"/>
        <v>1</v>
      </c>
      <c r="T181" s="26">
        <v>3600</v>
      </c>
      <c r="U181" s="2">
        <f t="shared" si="82"/>
        <v>3600</v>
      </c>
      <c r="V181" s="16">
        <f t="shared" si="83"/>
        <v>18462.400733085498</v>
      </c>
      <c r="W181" s="2">
        <f t="shared" si="84"/>
        <v>22062.400733085498</v>
      </c>
      <c r="X181" s="17">
        <f t="shared" si="90"/>
        <v>223.2</v>
      </c>
      <c r="Y181" s="17">
        <f t="shared" si="91"/>
        <v>85.8</v>
      </c>
      <c r="Z181" s="17">
        <f t="shared" si="92"/>
        <v>16661.039999999997</v>
      </c>
      <c r="AA181" s="17">
        <f t="shared" si="76"/>
        <v>1296.6719330855017</v>
      </c>
      <c r="AB181" s="17"/>
      <c r="AC181" s="17">
        <f t="shared" si="77"/>
        <v>70.56</v>
      </c>
      <c r="AD181" s="17"/>
      <c r="AE181" s="17">
        <f t="shared" si="85"/>
        <v>52.2</v>
      </c>
      <c r="AF181" s="17">
        <f t="shared" si="86"/>
        <v>35.488800000000005</v>
      </c>
      <c r="AG181" s="17"/>
      <c r="AH181" s="18">
        <f t="shared" si="78"/>
        <v>35.64</v>
      </c>
      <c r="AI181" s="17">
        <f t="shared" si="87"/>
        <v>1.8</v>
      </c>
      <c r="AJ181" s="17"/>
      <c r="AK181" s="18"/>
      <c r="AL181" s="17"/>
    </row>
    <row r="182" spans="1:38" ht="12.75" customHeight="1" thickBot="1">
      <c r="A182" s="20" t="s">
        <v>654</v>
      </c>
      <c r="B182" s="1" t="s">
        <v>641</v>
      </c>
      <c r="C182" s="1" t="s">
        <v>655</v>
      </c>
      <c r="D182" s="1" t="s">
        <v>656</v>
      </c>
      <c r="E182" s="22"/>
      <c r="F182" s="23"/>
      <c r="G182" s="15" t="s">
        <v>644</v>
      </c>
      <c r="H182" s="29" t="s">
        <v>16</v>
      </c>
      <c r="I182" s="30">
        <v>1</v>
      </c>
      <c r="J182" s="2">
        <v>100</v>
      </c>
      <c r="K182" s="30">
        <v>1</v>
      </c>
      <c r="L182" s="1" t="s">
        <v>23</v>
      </c>
      <c r="M182" s="21" t="s">
        <v>594</v>
      </c>
      <c r="N182" s="1" t="s">
        <v>638</v>
      </c>
      <c r="O182" s="24">
        <v>2110</v>
      </c>
      <c r="P182" s="1">
        <v>660020</v>
      </c>
      <c r="Q182" s="1"/>
      <c r="R182" s="3"/>
      <c r="S182" s="2">
        <f t="shared" si="89"/>
        <v>1</v>
      </c>
      <c r="T182" s="26">
        <v>3600</v>
      </c>
      <c r="U182" s="2">
        <f t="shared" si="82"/>
        <v>3600</v>
      </c>
      <c r="V182" s="16">
        <f t="shared" si="83"/>
        <v>18462.400733085498</v>
      </c>
      <c r="W182" s="2">
        <f t="shared" si="84"/>
        <v>22062.400733085498</v>
      </c>
      <c r="X182" s="17">
        <f t="shared" si="90"/>
        <v>223.2</v>
      </c>
      <c r="Y182" s="17">
        <f t="shared" si="91"/>
        <v>85.8</v>
      </c>
      <c r="Z182" s="17">
        <f t="shared" si="92"/>
        <v>16661.039999999997</v>
      </c>
      <c r="AA182" s="17">
        <f t="shared" si="76"/>
        <v>1296.6719330855017</v>
      </c>
      <c r="AB182" s="17"/>
      <c r="AC182" s="17">
        <f t="shared" si="77"/>
        <v>70.56</v>
      </c>
      <c r="AD182" s="17"/>
      <c r="AE182" s="17">
        <f t="shared" si="85"/>
        <v>52.2</v>
      </c>
      <c r="AF182" s="17">
        <f t="shared" si="86"/>
        <v>35.488800000000005</v>
      </c>
      <c r="AG182" s="17"/>
      <c r="AH182" s="18">
        <f t="shared" si="78"/>
        <v>35.64</v>
      </c>
      <c r="AI182" s="17">
        <f t="shared" si="87"/>
        <v>1.8</v>
      </c>
      <c r="AJ182" s="17"/>
      <c r="AK182" s="18"/>
      <c r="AL182" s="17"/>
    </row>
    <row r="183" spans="1:38" ht="12.75" customHeight="1" thickBot="1">
      <c r="A183" s="20" t="s">
        <v>657</v>
      </c>
      <c r="B183" s="1" t="s">
        <v>641</v>
      </c>
      <c r="C183" s="1" t="s">
        <v>658</v>
      </c>
      <c r="D183" s="1" t="s">
        <v>659</v>
      </c>
      <c r="E183" s="22"/>
      <c r="F183" s="23"/>
      <c r="G183" s="15" t="s">
        <v>644</v>
      </c>
      <c r="H183" s="29" t="s">
        <v>16</v>
      </c>
      <c r="I183" s="30">
        <v>1</v>
      </c>
      <c r="J183" s="2">
        <v>100</v>
      </c>
      <c r="K183" s="30">
        <v>1</v>
      </c>
      <c r="L183" s="1" t="s">
        <v>23</v>
      </c>
      <c r="M183" s="21" t="s">
        <v>594</v>
      </c>
      <c r="N183" s="1" t="s">
        <v>638</v>
      </c>
      <c r="O183" s="24">
        <v>2110</v>
      </c>
      <c r="P183" s="1">
        <v>660020</v>
      </c>
      <c r="Q183" s="1"/>
      <c r="R183" s="3"/>
      <c r="S183" s="2">
        <f t="shared" si="89"/>
        <v>1</v>
      </c>
      <c r="T183" s="26">
        <v>3600</v>
      </c>
      <c r="U183" s="2">
        <f t="shared" si="82"/>
        <v>3600</v>
      </c>
      <c r="V183" s="16">
        <f t="shared" si="83"/>
        <v>18462.400733085498</v>
      </c>
      <c r="W183" s="2">
        <f t="shared" si="84"/>
        <v>22062.400733085498</v>
      </c>
      <c r="X183" s="17">
        <f t="shared" si="90"/>
        <v>223.2</v>
      </c>
      <c r="Y183" s="17">
        <f t="shared" si="91"/>
        <v>85.8</v>
      </c>
      <c r="Z183" s="17">
        <f t="shared" si="92"/>
        <v>16661.039999999997</v>
      </c>
      <c r="AA183" s="17">
        <f t="shared" si="76"/>
        <v>1296.6719330855017</v>
      </c>
      <c r="AB183" s="17"/>
      <c r="AC183" s="17">
        <f t="shared" si="77"/>
        <v>70.56</v>
      </c>
      <c r="AD183" s="17"/>
      <c r="AE183" s="17">
        <f t="shared" si="85"/>
        <v>52.2</v>
      </c>
      <c r="AF183" s="17">
        <f t="shared" si="86"/>
        <v>35.488800000000005</v>
      </c>
      <c r="AG183" s="17"/>
      <c r="AH183" s="18">
        <f t="shared" si="78"/>
        <v>35.64</v>
      </c>
      <c r="AI183" s="17">
        <f t="shared" si="87"/>
        <v>1.8</v>
      </c>
      <c r="AJ183" s="17"/>
      <c r="AK183" s="18"/>
      <c r="AL183" s="17"/>
    </row>
    <row r="184" spans="1:38" ht="12.75" customHeight="1" thickBot="1">
      <c r="A184" s="20" t="s">
        <v>660</v>
      </c>
      <c r="B184" s="1" t="s">
        <v>641</v>
      </c>
      <c r="C184" s="1" t="s">
        <v>661</v>
      </c>
      <c r="D184" s="1" t="s">
        <v>662</v>
      </c>
      <c r="E184" s="22"/>
      <c r="F184" s="23"/>
      <c r="G184" s="239" t="s">
        <v>644</v>
      </c>
      <c r="H184" s="22" t="s">
        <v>16</v>
      </c>
      <c r="I184" s="25">
        <v>1</v>
      </c>
      <c r="J184" s="2">
        <v>100</v>
      </c>
      <c r="K184" s="25">
        <v>1</v>
      </c>
      <c r="L184" s="1" t="s">
        <v>23</v>
      </c>
      <c r="M184" s="21" t="s">
        <v>594</v>
      </c>
      <c r="N184" s="1" t="s">
        <v>638</v>
      </c>
      <c r="O184" s="24">
        <v>2110</v>
      </c>
      <c r="P184" s="1">
        <v>660020</v>
      </c>
      <c r="Q184" s="1"/>
      <c r="R184" s="3"/>
      <c r="S184" s="2">
        <f t="shared" si="89"/>
        <v>1</v>
      </c>
      <c r="T184" s="26">
        <v>3600</v>
      </c>
      <c r="U184" s="2">
        <f t="shared" si="82"/>
        <v>3600</v>
      </c>
      <c r="V184" s="16">
        <f t="shared" si="83"/>
        <v>18462.400733085498</v>
      </c>
      <c r="W184" s="2">
        <f t="shared" si="84"/>
        <v>22062.400733085498</v>
      </c>
      <c r="X184" s="17">
        <f t="shared" si="90"/>
        <v>223.2</v>
      </c>
      <c r="Y184" s="17">
        <f t="shared" si="91"/>
        <v>85.8</v>
      </c>
      <c r="Z184" s="17">
        <f t="shared" si="92"/>
        <v>16661.039999999997</v>
      </c>
      <c r="AA184" s="17">
        <f t="shared" si="76"/>
        <v>1296.6719330855017</v>
      </c>
      <c r="AB184" s="17"/>
      <c r="AC184" s="17">
        <f t="shared" si="77"/>
        <v>70.56</v>
      </c>
      <c r="AD184" s="17"/>
      <c r="AE184" s="17">
        <f t="shared" si="85"/>
        <v>52.2</v>
      </c>
      <c r="AF184" s="17">
        <f t="shared" si="86"/>
        <v>35.488800000000005</v>
      </c>
      <c r="AG184" s="17"/>
      <c r="AH184" s="18">
        <f t="shared" si="78"/>
        <v>35.64</v>
      </c>
      <c r="AI184" s="17">
        <f t="shared" si="87"/>
        <v>1.8</v>
      </c>
      <c r="AJ184" s="17"/>
      <c r="AK184" s="18"/>
      <c r="AL184" s="17"/>
    </row>
    <row r="185" spans="1:38" ht="12.75" customHeight="1" thickBot="1">
      <c r="A185" s="1" t="s">
        <v>575</v>
      </c>
      <c r="B185" s="1" t="s">
        <v>576</v>
      </c>
      <c r="C185" s="1" t="s">
        <v>577</v>
      </c>
      <c r="D185" s="1" t="s">
        <v>578</v>
      </c>
      <c r="E185" s="1" t="s">
        <v>351</v>
      </c>
      <c r="F185" s="2">
        <v>5</v>
      </c>
      <c r="G185" s="1" t="s">
        <v>352</v>
      </c>
      <c r="H185" s="1" t="s">
        <v>16</v>
      </c>
      <c r="I185" s="2">
        <v>1</v>
      </c>
      <c r="J185" s="2">
        <v>100</v>
      </c>
      <c r="K185" s="2">
        <v>1</v>
      </c>
      <c r="L185" s="1" t="s">
        <v>23</v>
      </c>
      <c r="M185" s="1" t="s">
        <v>579</v>
      </c>
      <c r="N185" s="1" t="s">
        <v>637</v>
      </c>
      <c r="O185" s="1" t="s">
        <v>365</v>
      </c>
      <c r="P185" s="1" t="s">
        <v>80</v>
      </c>
      <c r="Q185" s="3"/>
      <c r="R185" s="3"/>
      <c r="S185" s="2">
        <v>1</v>
      </c>
      <c r="T185" s="2">
        <v>181534.73</v>
      </c>
      <c r="U185" s="2">
        <f t="shared" si="82"/>
        <v>181534.73</v>
      </c>
      <c r="V185" s="16">
        <f t="shared" si="83"/>
        <v>76438.966669425499</v>
      </c>
      <c r="W185" s="2">
        <f t="shared" si="84"/>
        <v>257973.69666942552</v>
      </c>
      <c r="X185" s="17">
        <f t="shared" si="90"/>
        <v>223.2</v>
      </c>
      <c r="Y185" s="17">
        <f t="shared" si="91"/>
        <v>85.8</v>
      </c>
      <c r="Z185" s="17">
        <f t="shared" si="92"/>
        <v>16661.039999999997</v>
      </c>
      <c r="AA185" s="17">
        <f t="shared" si="76"/>
        <v>1296.6719330855017</v>
      </c>
      <c r="AB185" s="17"/>
      <c r="AC185" s="17">
        <f t="shared" si="77"/>
        <v>3558.080708</v>
      </c>
      <c r="AD185" s="17"/>
      <c r="AE185" s="17">
        <f t="shared" si="85"/>
        <v>2632.2535850000004</v>
      </c>
      <c r="AF185" s="17">
        <f t="shared" si="86"/>
        <v>1789.5693683400002</v>
      </c>
      <c r="AG185" s="17"/>
      <c r="AH185" s="18">
        <f t="shared" si="78"/>
        <v>653.40000000000009</v>
      </c>
      <c r="AI185" s="17">
        <f t="shared" si="87"/>
        <v>90.767365000000012</v>
      </c>
      <c r="AJ185" s="17"/>
      <c r="AK185" s="18">
        <f>SUM(IF(T185&gt;132900,((132900*$AK$8)*S185),(IF(T185&lt;132900,($AK$8*(U185))))))</f>
        <v>8239.7999999999993</v>
      </c>
      <c r="AL185" s="17">
        <f>+U185*$AL$8</f>
        <v>41208.383710000002</v>
      </c>
    </row>
    <row r="186" spans="1:38" ht="13.5" thickBot="1">
      <c r="A186" s="243"/>
      <c r="B186" s="243" t="s">
        <v>73</v>
      </c>
      <c r="C186" s="3"/>
      <c r="D186" s="3"/>
      <c r="E186" s="3">
        <v>515</v>
      </c>
      <c r="F186" s="2">
        <v>1</v>
      </c>
      <c r="G186" s="1" t="s">
        <v>15</v>
      </c>
      <c r="H186" s="1" t="s">
        <v>16</v>
      </c>
      <c r="I186" s="2">
        <v>1</v>
      </c>
      <c r="J186" s="3"/>
      <c r="K186" s="3"/>
      <c r="L186" s="1" t="s">
        <v>23</v>
      </c>
      <c r="M186" s="1" t="s">
        <v>71</v>
      </c>
      <c r="N186" s="1">
        <v>13</v>
      </c>
      <c r="O186" s="1" t="s">
        <v>19</v>
      </c>
      <c r="P186" s="1" t="s">
        <v>65</v>
      </c>
      <c r="Q186" s="3"/>
      <c r="R186" s="3"/>
      <c r="S186" s="2">
        <v>1</v>
      </c>
      <c r="T186" s="2">
        <v>74582.880000000005</v>
      </c>
      <c r="U186" s="2">
        <f t="shared" si="82"/>
        <v>74582.880000000005</v>
      </c>
      <c r="V186" s="16">
        <f t="shared" si="83"/>
        <v>43790.369932125497</v>
      </c>
      <c r="W186" s="2">
        <f t="shared" si="84"/>
        <v>118373.2499321255</v>
      </c>
      <c r="X186" s="17">
        <f t="shared" si="90"/>
        <v>223.2</v>
      </c>
      <c r="Y186" s="17">
        <f t="shared" si="91"/>
        <v>85.8</v>
      </c>
      <c r="Z186" s="17">
        <f t="shared" si="92"/>
        <v>16661.039999999997</v>
      </c>
      <c r="AA186" s="17">
        <f t="shared" si="76"/>
        <v>1296.6719330855017</v>
      </c>
      <c r="AB186" s="17"/>
      <c r="AC186" s="17">
        <f t="shared" si="77"/>
        <v>1461.8244480000001</v>
      </c>
      <c r="AD186" s="17"/>
      <c r="AE186" s="17">
        <f t="shared" si="85"/>
        <v>1081.4517600000001</v>
      </c>
      <c r="AF186" s="17">
        <f t="shared" si="86"/>
        <v>735.23803104000012</v>
      </c>
      <c r="AG186" s="17"/>
      <c r="AH186" s="18">
        <f t="shared" si="78"/>
        <v>653.40000000000009</v>
      </c>
      <c r="AI186" s="17">
        <f t="shared" si="87"/>
        <v>37.291440000000001</v>
      </c>
      <c r="AJ186" s="17"/>
      <c r="AK186" s="18">
        <f>SUM(IF(T186&gt;132900,((132900*$AK$8)*S186),(IF(T186&lt;132900,($AK$8*(U186))))))</f>
        <v>4624.1385600000003</v>
      </c>
      <c r="AL186" s="17">
        <f>+U186*$AL$8</f>
        <v>16930.313760000001</v>
      </c>
    </row>
  </sheetData>
  <sortState ref="A10:AQ185">
    <sortCondition ref="M10:M185"/>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E31" sqref="E31"/>
    </sheetView>
  </sheetViews>
  <sheetFormatPr defaultRowHeight="12.75"/>
  <cols>
    <col min="1" max="1" width="17" bestFit="1" customWidth="1"/>
    <col min="2" max="3" width="18.140625" bestFit="1" customWidth="1"/>
    <col min="4" max="4" width="17" customWidth="1"/>
    <col min="5" max="5" width="15.28515625" bestFit="1" customWidth="1"/>
    <col min="6" max="6" width="13" customWidth="1"/>
    <col min="7" max="7" width="12.42578125" customWidth="1"/>
    <col min="8" max="8" width="9.140625" customWidth="1"/>
    <col min="9" max="9" width="11.5703125" customWidth="1"/>
    <col min="10" max="10" width="11.28515625" customWidth="1"/>
    <col min="11" max="11" width="12.140625" customWidth="1"/>
    <col min="12" max="12" width="11.5703125" bestFit="1" customWidth="1"/>
    <col min="13" max="20" width="18.140625" bestFit="1" customWidth="1"/>
    <col min="21" max="23" width="23.42578125" bestFit="1" customWidth="1"/>
    <col min="24" max="36" width="16.42578125" bestFit="1" customWidth="1"/>
    <col min="37" max="37" width="11.5703125" bestFit="1" customWidth="1"/>
  </cols>
  <sheetData>
    <row r="1" spans="1:13">
      <c r="A1" s="109" t="s">
        <v>606</v>
      </c>
      <c r="B1" t="s">
        <v>23</v>
      </c>
    </row>
    <row r="3" spans="1:13">
      <c r="B3" s="109" t="s">
        <v>972</v>
      </c>
    </row>
    <row r="4" spans="1:13">
      <c r="A4" s="109" t="s">
        <v>967</v>
      </c>
      <c r="B4">
        <v>10</v>
      </c>
      <c r="C4">
        <v>11</v>
      </c>
      <c r="D4">
        <v>12</v>
      </c>
      <c r="E4">
        <v>13</v>
      </c>
      <c r="F4">
        <v>14</v>
      </c>
      <c r="G4">
        <v>15</v>
      </c>
      <c r="H4">
        <v>16</v>
      </c>
      <c r="I4" t="s">
        <v>636</v>
      </c>
      <c r="J4" t="s">
        <v>638</v>
      </c>
      <c r="K4" t="s">
        <v>637</v>
      </c>
      <c r="L4" t="s">
        <v>956</v>
      </c>
    </row>
    <row r="5" spans="1:13">
      <c r="A5" s="52" t="s">
        <v>973</v>
      </c>
      <c r="B5" s="111"/>
      <c r="C5" s="111">
        <v>35970.7212</v>
      </c>
      <c r="D5" s="111"/>
      <c r="E5" s="111"/>
      <c r="F5" s="111">
        <v>22310.710926779997</v>
      </c>
      <c r="G5" s="111"/>
      <c r="H5" s="111"/>
      <c r="I5" s="111"/>
      <c r="J5" s="111"/>
      <c r="K5" s="111"/>
      <c r="L5" s="111">
        <v>58281.432126779997</v>
      </c>
    </row>
    <row r="6" spans="1:13">
      <c r="A6" s="52" t="s">
        <v>974</v>
      </c>
      <c r="B6" s="111">
        <v>76377.462974199996</v>
      </c>
      <c r="C6" s="111">
        <v>83520.309510300009</v>
      </c>
      <c r="D6" s="111">
        <v>392002.67935000005</v>
      </c>
      <c r="E6" s="111">
        <v>749068.79549040005</v>
      </c>
      <c r="F6" s="111">
        <v>438486.45906999992</v>
      </c>
      <c r="G6" s="111">
        <v>69113.800159999999</v>
      </c>
      <c r="H6" s="111">
        <v>0</v>
      </c>
      <c r="I6" s="111">
        <v>87635.987740000011</v>
      </c>
      <c r="J6" s="111">
        <v>73775</v>
      </c>
      <c r="K6" s="111">
        <v>41208.383710000002</v>
      </c>
      <c r="L6" s="111">
        <v>2011188.8780049002</v>
      </c>
    </row>
    <row r="8" spans="1:13">
      <c r="A8" s="110" t="s">
        <v>1028</v>
      </c>
      <c r="B8" s="225" t="e">
        <f>+GETPIVOTDATA("Sum of PERS - 999",$A$3,"OR",10)-GETPIVOTDATA("Sum of PERS - 999",$A$17,"OR",10)</f>
        <v>#REF!</v>
      </c>
      <c r="C8" s="225" t="e">
        <f>+GETPIVOTDATA("Sum of PERS - 999",$A$3,"OR",11)-GETPIVOTDATA("Sum of PERS - 999",$A$17,"OR",11)</f>
        <v>#REF!</v>
      </c>
      <c r="D8" s="225" t="e">
        <f>+GETPIVOTDATA("Sum of PERS - 999",$A$3,"OR",12)-GETPIVOTDATA("Sum of PERS - 999",$A$17,"OR",12)</f>
        <v>#REF!</v>
      </c>
      <c r="E8" s="225" t="e">
        <f>+GETPIVOTDATA("Sum of PERS - 999",$A$3,"OR",13)-GETPIVOTDATA("Sum of PERS - 999",$A$17,"OR",13)</f>
        <v>#REF!</v>
      </c>
      <c r="F8" s="225" t="e">
        <f>+GETPIVOTDATA("Sum of PERS - 999",$A$3,"OR",14)-GETPIVOTDATA("Sum of PERS - 999",$A$17,"OR",14)</f>
        <v>#REF!</v>
      </c>
      <c r="G8" s="225" t="e">
        <f>+GETPIVOTDATA("Sum of PERS - 999",$A$3,"OR",15)-GETPIVOTDATA("Sum of PERS - 999",$A$17,"OR",15)</f>
        <v>#REF!</v>
      </c>
      <c r="H8" s="225">
        <v>0</v>
      </c>
      <c r="I8" s="225" t="e">
        <f>+GETPIVOTDATA("Sum of PERS - 999",$A$3,"OR","D0")-GETPIVOTDATA("Sum of PERS - 999",$A$17,"OR","D0")</f>
        <v>#REF!</v>
      </c>
      <c r="J8" s="225" t="e">
        <f>+GETPIVOTDATA("Sum of PERS - 999",$A$3,"OR","R0")-GETPIVOTDATA("Sum of PERS - 999",$A$17,"OR","R0")</f>
        <v>#REF!</v>
      </c>
      <c r="K8" s="225" t="e">
        <f>+GETPIVOTDATA("Sum of PERS - 999",$A$3,"OR","R2")-GETPIVOTDATA("Sum of PERS - 999",$A$17,"OR","R2")</f>
        <v>#REF!</v>
      </c>
      <c r="L8" s="225" t="e">
        <f>SUM(B8:K8)</f>
        <v>#REF!</v>
      </c>
      <c r="M8" s="111"/>
    </row>
    <row r="9" spans="1:13">
      <c r="A9" s="110" t="s">
        <v>1029</v>
      </c>
      <c r="B9" s="225">
        <v>0</v>
      </c>
      <c r="C9" s="225" t="e">
        <f>+GETPIVOTDATA("Sum of STRS - 930",$A$3,"OR",11)-GETPIVOTDATA("Sum of STRS - 930",$A$17,"OR",11)</f>
        <v>#REF!</v>
      </c>
      <c r="D9" s="225">
        <v>0</v>
      </c>
      <c r="E9" s="225">
        <v>0</v>
      </c>
      <c r="F9" s="225" t="e">
        <f>+GETPIVOTDATA("Sum of STRS - 930",$A$3,"OR",14)-GETPIVOTDATA("Sum of STRS - 930",$A$17,"OR",14)</f>
        <v>#REF!</v>
      </c>
      <c r="G9" s="225">
        <v>0</v>
      </c>
      <c r="H9" s="225">
        <v>0</v>
      </c>
      <c r="I9" s="225">
        <v>0</v>
      </c>
      <c r="J9" s="225">
        <v>0</v>
      </c>
      <c r="K9" s="225">
        <v>0</v>
      </c>
      <c r="L9" s="225" t="e">
        <f>SUM(B9:K9)</f>
        <v>#REF!</v>
      </c>
      <c r="M9" s="111"/>
    </row>
    <row r="10" spans="1:13">
      <c r="B10" s="111"/>
      <c r="C10" s="111"/>
      <c r="D10" s="111"/>
      <c r="E10" s="111"/>
      <c r="F10" s="111"/>
      <c r="G10" s="111"/>
      <c r="H10" s="111"/>
      <c r="I10" s="111"/>
      <c r="J10" s="111"/>
      <c r="K10" s="111"/>
      <c r="L10" s="111"/>
      <c r="M10" s="111"/>
    </row>
    <row r="11" spans="1:13">
      <c r="B11" s="111"/>
      <c r="C11" s="111"/>
      <c r="D11" s="111"/>
      <c r="E11" s="111"/>
      <c r="F11" s="111"/>
      <c r="G11" s="111"/>
      <c r="H11" s="111"/>
      <c r="I11" s="111"/>
      <c r="J11" s="111"/>
      <c r="K11" s="111"/>
      <c r="L11" s="111"/>
      <c r="M11" s="111"/>
    </row>
    <row r="15" spans="1:13">
      <c r="A15" t="s">
        <v>1027</v>
      </c>
    </row>
    <row r="16" spans="1:13">
      <c r="D16" t="s">
        <v>1046</v>
      </c>
      <c r="E16" t="s">
        <v>1039</v>
      </c>
      <c r="F16" t="s">
        <v>1047</v>
      </c>
      <c r="G16" t="s">
        <v>1039</v>
      </c>
    </row>
    <row r="17" spans="1:7">
      <c r="A17" s="109" t="s">
        <v>1026</v>
      </c>
      <c r="B17" s="245" t="s">
        <v>973</v>
      </c>
      <c r="C17" s="245" t="s">
        <v>974</v>
      </c>
      <c r="D17" s="184">
        <v>0.15110000000000001</v>
      </c>
      <c r="E17" s="184"/>
      <c r="F17" s="184">
        <v>7.5999999999999998E-2</v>
      </c>
    </row>
    <row r="18" spans="1:7">
      <c r="A18" s="52">
        <v>10</v>
      </c>
      <c r="B18" s="245"/>
      <c r="C18" s="245">
        <v>67929.807920000007</v>
      </c>
      <c r="D18" s="111">
        <f>+B18*(1+D$17)</f>
        <v>0</v>
      </c>
      <c r="E18" s="111">
        <f>+D18-B18</f>
        <v>0</v>
      </c>
      <c r="F18" s="245">
        <f>+C18*(1+F$17)</f>
        <v>73092.473321920013</v>
      </c>
      <c r="G18" s="17">
        <f>+F18-C18</f>
        <v>5162.6654019200068</v>
      </c>
    </row>
    <row r="19" spans="1:7">
      <c r="A19" s="52">
        <v>11</v>
      </c>
      <c r="B19" s="245">
        <v>47006.231040000006</v>
      </c>
      <c r="C19" s="245">
        <v>54932.901354999995</v>
      </c>
      <c r="D19" s="111">
        <f t="shared" ref="D19:D27" si="0">+B19*(1+D$17)</f>
        <v>54108.872550144006</v>
      </c>
      <c r="E19" s="111">
        <f t="shared" ref="E19:E27" si="1">+D19-B19</f>
        <v>7102.6415101439998</v>
      </c>
      <c r="F19" s="245">
        <f t="shared" ref="F19:F27" si="2">+C19*(1+F$17)</f>
        <v>59107.801857979997</v>
      </c>
      <c r="G19" s="17">
        <f t="shared" ref="G19:G27" si="3">+F19-C19</f>
        <v>4174.9005029800028</v>
      </c>
    </row>
    <row r="20" spans="1:7">
      <c r="A20" s="52">
        <v>12</v>
      </c>
      <c r="B20" s="245"/>
      <c r="C20" s="245">
        <v>315837.06057000009</v>
      </c>
      <c r="D20" s="111">
        <f t="shared" si="0"/>
        <v>0</v>
      </c>
      <c r="E20" s="111">
        <f t="shared" si="1"/>
        <v>0</v>
      </c>
      <c r="F20" s="245">
        <f t="shared" si="2"/>
        <v>339840.67717332015</v>
      </c>
      <c r="G20" s="17">
        <f t="shared" si="3"/>
        <v>24003.616603320057</v>
      </c>
    </row>
    <row r="21" spans="1:7">
      <c r="A21" s="52">
        <v>13</v>
      </c>
      <c r="B21" s="245"/>
      <c r="C21" s="245">
        <v>659137.87537999987</v>
      </c>
      <c r="D21" s="111">
        <f t="shared" si="0"/>
        <v>0</v>
      </c>
      <c r="E21" s="111">
        <f t="shared" si="1"/>
        <v>0</v>
      </c>
      <c r="F21" s="245">
        <f t="shared" si="2"/>
        <v>709232.35390887992</v>
      </c>
      <c r="G21" s="17">
        <f t="shared" si="3"/>
        <v>50094.478528880049</v>
      </c>
    </row>
    <row r="22" spans="1:7">
      <c r="A22" s="52">
        <v>14</v>
      </c>
      <c r="B22" s="245">
        <v>38136.338819639903</v>
      </c>
      <c r="C22" s="245">
        <v>364391.72794174997</v>
      </c>
      <c r="D22" s="111">
        <f t="shared" si="0"/>
        <v>43898.739615287494</v>
      </c>
      <c r="E22" s="111">
        <f t="shared" si="1"/>
        <v>5762.4007956475907</v>
      </c>
      <c r="F22" s="245">
        <f t="shared" si="2"/>
        <v>392085.49926532299</v>
      </c>
      <c r="G22" s="17">
        <f t="shared" si="3"/>
        <v>27693.771323573019</v>
      </c>
    </row>
    <row r="23" spans="1:7">
      <c r="A23" s="52">
        <v>15</v>
      </c>
      <c r="B23" s="245"/>
      <c r="C23" s="245">
        <v>58516.893790000002</v>
      </c>
      <c r="D23" s="111">
        <f t="shared" si="0"/>
        <v>0</v>
      </c>
      <c r="E23" s="111">
        <f t="shared" si="1"/>
        <v>0</v>
      </c>
      <c r="F23" s="245">
        <f t="shared" si="2"/>
        <v>62964.177718040009</v>
      </c>
      <c r="G23" s="17">
        <f t="shared" si="3"/>
        <v>4447.2839280400076</v>
      </c>
    </row>
    <row r="24" spans="1:7">
      <c r="A24" s="52">
        <v>16</v>
      </c>
      <c r="B24" s="245"/>
      <c r="C24" s="245">
        <v>0</v>
      </c>
      <c r="D24" s="111">
        <f t="shared" si="0"/>
        <v>0</v>
      </c>
      <c r="E24" s="111">
        <f t="shared" si="1"/>
        <v>0</v>
      </c>
      <c r="F24" s="245">
        <f t="shared" si="2"/>
        <v>0</v>
      </c>
      <c r="G24" s="17">
        <f t="shared" si="3"/>
        <v>0</v>
      </c>
    </row>
    <row r="25" spans="1:7">
      <c r="A25" s="52" t="s">
        <v>636</v>
      </c>
      <c r="B25" s="245"/>
      <c r="C25" s="245">
        <v>77266.115330000001</v>
      </c>
      <c r="D25" s="111">
        <f t="shared" si="0"/>
        <v>0</v>
      </c>
      <c r="E25" s="111">
        <f t="shared" si="1"/>
        <v>0</v>
      </c>
      <c r="F25" s="245">
        <f t="shared" si="2"/>
        <v>83138.340095079999</v>
      </c>
      <c r="G25" s="17">
        <f t="shared" si="3"/>
        <v>5872.2247650799982</v>
      </c>
    </row>
    <row r="26" spans="1:7">
      <c r="A26" s="52" t="s">
        <v>638</v>
      </c>
      <c r="B26" s="245"/>
      <c r="C26" s="245">
        <v>58013.279999999999</v>
      </c>
      <c r="D26" s="111">
        <f t="shared" si="0"/>
        <v>0</v>
      </c>
      <c r="E26" s="111">
        <f t="shared" si="1"/>
        <v>0</v>
      </c>
      <c r="F26" s="245">
        <f t="shared" si="2"/>
        <v>62422.289280000005</v>
      </c>
      <c r="G26" s="17">
        <f t="shared" si="3"/>
        <v>4409.0092800000057</v>
      </c>
    </row>
    <row r="27" spans="1:7">
      <c r="A27" s="52" t="s">
        <v>637</v>
      </c>
      <c r="B27" s="245"/>
      <c r="C27" s="245">
        <v>34890.08885</v>
      </c>
      <c r="D27" s="111">
        <f t="shared" si="0"/>
        <v>0</v>
      </c>
      <c r="E27" s="111">
        <f t="shared" si="1"/>
        <v>0</v>
      </c>
      <c r="F27" s="245">
        <f t="shared" si="2"/>
        <v>37541.735602600005</v>
      </c>
      <c r="G27" s="17">
        <f t="shared" si="3"/>
        <v>2651.6467526000051</v>
      </c>
    </row>
    <row r="28" spans="1:7">
      <c r="A28" s="52" t="s">
        <v>956</v>
      </c>
      <c r="B28" s="111">
        <v>1983614.8120317501</v>
      </c>
      <c r="C28" s="17">
        <v>99534.839579639898</v>
      </c>
      <c r="D28" s="111">
        <f>SUM(D18:D27)</f>
        <v>98007.612165431492</v>
      </c>
      <c r="E28" s="111">
        <f>SUM(E18:E27)</f>
        <v>12865.04230579159</v>
      </c>
      <c r="F28" s="111">
        <f>SUM(F18:F27)</f>
        <v>1819425.348223143</v>
      </c>
      <c r="G28" s="111">
        <f>SUM(G18:G27)</f>
        <v>128509.59708639316</v>
      </c>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6"/>
  <sheetViews>
    <sheetView workbookViewId="0">
      <selection activeCell="M16" sqref="M16"/>
    </sheetView>
  </sheetViews>
  <sheetFormatPr defaultRowHeight="12.75"/>
  <cols>
    <col min="1" max="1" width="19.5703125" customWidth="1"/>
    <col min="2" max="2" width="5.85546875" customWidth="1"/>
    <col min="3" max="3" width="14.85546875" style="245" bestFit="1" customWidth="1"/>
    <col min="4" max="4" width="13.28515625" bestFit="1" customWidth="1"/>
    <col min="5" max="5" width="10.5703125" bestFit="1" customWidth="1"/>
    <col min="8" max="8" width="19.5703125" bestFit="1" customWidth="1"/>
    <col min="9" max="9" width="5.85546875" customWidth="1"/>
    <col min="10" max="10" width="13.140625" style="245" bestFit="1" customWidth="1"/>
    <col min="11" max="11" width="11.5703125" bestFit="1" customWidth="1"/>
    <col min="12" max="12" width="10.28515625" bestFit="1" customWidth="1"/>
    <col min="13" max="13" width="10.5703125" bestFit="1" customWidth="1"/>
  </cols>
  <sheetData>
    <row r="3" spans="1:13">
      <c r="A3" s="109" t="s">
        <v>1040</v>
      </c>
      <c r="D3" t="s">
        <v>976</v>
      </c>
      <c r="H3" s="109" t="s">
        <v>1041</v>
      </c>
      <c r="K3" t="s">
        <v>1044</v>
      </c>
    </row>
    <row r="4" spans="1:13">
      <c r="A4" s="109" t="s">
        <v>606</v>
      </c>
      <c r="B4" s="109" t="s">
        <v>635</v>
      </c>
      <c r="C4" s="245" t="s">
        <v>966</v>
      </c>
      <c r="D4" s="184">
        <v>3.3099999999999997E-2</v>
      </c>
      <c r="E4" t="s">
        <v>1043</v>
      </c>
      <c r="H4" s="109" t="s">
        <v>606</v>
      </c>
      <c r="I4" s="109" t="s">
        <v>635</v>
      </c>
      <c r="J4" s="245" t="s">
        <v>966</v>
      </c>
      <c r="K4" s="184">
        <v>-3.56E-2</v>
      </c>
      <c r="L4" t="s">
        <v>1043</v>
      </c>
    </row>
    <row r="5" spans="1:13">
      <c r="A5" t="s">
        <v>23</v>
      </c>
      <c r="B5">
        <v>10</v>
      </c>
      <c r="C5" s="245">
        <v>64512</v>
      </c>
      <c r="D5" s="245">
        <f>+C5*(1+$D$4)</f>
        <v>66647.347199999989</v>
      </c>
      <c r="E5" s="165">
        <f>+D5-C5</f>
        <v>2135.3471999999892</v>
      </c>
      <c r="H5" t="s">
        <v>23</v>
      </c>
      <c r="I5">
        <v>10</v>
      </c>
      <c r="J5" s="245">
        <v>5378.4</v>
      </c>
      <c r="K5" s="245">
        <f>+J5*(1+$K$4)</f>
        <v>5186.9289600000002</v>
      </c>
      <c r="L5" s="165">
        <f>+K5-J5</f>
        <v>-191.47103999999945</v>
      </c>
    </row>
    <row r="6" spans="1:13">
      <c r="B6">
        <v>11</v>
      </c>
      <c r="C6" s="245">
        <v>72576</v>
      </c>
      <c r="D6" s="245">
        <f t="shared" ref="D6:D14" si="0">+C6*(1+$D$4)</f>
        <v>74978.265599999999</v>
      </c>
      <c r="E6" s="165">
        <f t="shared" ref="E6:E14" si="1">+D6-C6</f>
        <v>2402.2655999999988</v>
      </c>
      <c r="I6">
        <v>11</v>
      </c>
      <c r="J6" s="245">
        <v>6050.7</v>
      </c>
      <c r="K6" s="245">
        <f t="shared" ref="K6:K14" si="2">+J6*(1+$K$4)</f>
        <v>5835.2950799999999</v>
      </c>
      <c r="L6" s="165">
        <f t="shared" ref="L6:L14" si="3">+K6-J6</f>
        <v>-215.40491999999995</v>
      </c>
    </row>
    <row r="7" spans="1:13">
      <c r="B7">
        <v>12</v>
      </c>
      <c r="C7" s="245">
        <v>366912</v>
      </c>
      <c r="D7" s="245">
        <f t="shared" si="0"/>
        <v>379056.78719999996</v>
      </c>
      <c r="E7" s="165">
        <f t="shared" si="1"/>
        <v>12144.787199999962</v>
      </c>
      <c r="I7">
        <v>12</v>
      </c>
      <c r="J7" s="245">
        <v>30589.649999999987</v>
      </c>
      <c r="K7" s="245">
        <f t="shared" si="2"/>
        <v>29500.658459999988</v>
      </c>
      <c r="L7" s="165">
        <f t="shared" si="3"/>
        <v>-1088.9915399999991</v>
      </c>
    </row>
    <row r="8" spans="1:13">
      <c r="B8">
        <v>13</v>
      </c>
      <c r="C8" s="245">
        <v>564480</v>
      </c>
      <c r="D8" s="245">
        <f t="shared" si="0"/>
        <v>583164.28799999994</v>
      </c>
      <c r="E8" s="165">
        <f t="shared" si="1"/>
        <v>18684.287999999942</v>
      </c>
      <c r="I8">
        <v>13</v>
      </c>
      <c r="J8" s="245">
        <v>47060.999999999971</v>
      </c>
      <c r="K8" s="245">
        <f t="shared" si="2"/>
        <v>45385.628399999972</v>
      </c>
      <c r="L8" s="165">
        <f t="shared" si="3"/>
        <v>-1675.3715999999986</v>
      </c>
    </row>
    <row r="9" spans="1:13">
      <c r="B9">
        <v>14</v>
      </c>
      <c r="C9" s="245">
        <v>400816.8</v>
      </c>
      <c r="D9" s="245">
        <f t="shared" si="0"/>
        <v>414083.83607999998</v>
      </c>
      <c r="E9" s="165">
        <f t="shared" si="1"/>
        <v>13267.036079999991</v>
      </c>
      <c r="I9">
        <v>14</v>
      </c>
      <c r="J9" s="245">
        <v>33346.079999999987</v>
      </c>
      <c r="K9" s="245">
        <f t="shared" si="2"/>
        <v>32158.959551999989</v>
      </c>
      <c r="L9" s="165">
        <f t="shared" si="3"/>
        <v>-1187.1204479999979</v>
      </c>
    </row>
    <row r="10" spans="1:13">
      <c r="B10">
        <v>15</v>
      </c>
      <c r="C10" s="245">
        <v>32256</v>
      </c>
      <c r="D10" s="245">
        <f t="shared" si="0"/>
        <v>33323.673599999995</v>
      </c>
      <c r="E10" s="165">
        <f t="shared" si="1"/>
        <v>1067.6735999999946</v>
      </c>
      <c r="I10">
        <v>15</v>
      </c>
      <c r="J10" s="245">
        <v>2689.2</v>
      </c>
      <c r="K10" s="245">
        <f t="shared" si="2"/>
        <v>2593.4644800000001</v>
      </c>
      <c r="L10" s="165">
        <f t="shared" si="3"/>
        <v>-95.735519999999724</v>
      </c>
    </row>
    <row r="11" spans="1:13">
      <c r="B11">
        <v>16</v>
      </c>
      <c r="D11" s="245">
        <f t="shared" si="0"/>
        <v>0</v>
      </c>
      <c r="E11" s="165">
        <f t="shared" si="1"/>
        <v>0</v>
      </c>
      <c r="I11">
        <v>16</v>
      </c>
      <c r="K11" s="245">
        <f t="shared" si="2"/>
        <v>0</v>
      </c>
      <c r="L11" s="165">
        <f t="shared" si="3"/>
        <v>0</v>
      </c>
    </row>
    <row r="12" spans="1:13">
      <c r="B12" t="s">
        <v>636</v>
      </c>
      <c r="C12" s="245">
        <v>112896</v>
      </c>
      <c r="D12" s="245">
        <f t="shared" si="0"/>
        <v>116632.85759999999</v>
      </c>
      <c r="E12" s="165">
        <f t="shared" si="1"/>
        <v>3736.8575999999885</v>
      </c>
      <c r="I12" t="s">
        <v>636</v>
      </c>
      <c r="J12" s="245">
        <v>9412.2000000000007</v>
      </c>
      <c r="K12" s="245">
        <f t="shared" si="2"/>
        <v>9077.125680000001</v>
      </c>
      <c r="L12" s="165">
        <f t="shared" si="3"/>
        <v>-335.07431999999972</v>
      </c>
    </row>
    <row r="13" spans="1:13">
      <c r="B13" t="s">
        <v>638</v>
      </c>
      <c r="C13" s="245">
        <v>129024</v>
      </c>
      <c r="D13" s="245">
        <f t="shared" si="0"/>
        <v>133294.69439999998</v>
      </c>
      <c r="E13" s="165">
        <f t="shared" si="1"/>
        <v>4270.6943999999785</v>
      </c>
      <c r="I13" t="s">
        <v>638</v>
      </c>
      <c r="J13" s="245">
        <v>10756.800000000001</v>
      </c>
      <c r="K13" s="245">
        <f t="shared" si="2"/>
        <v>10373.857920000002</v>
      </c>
      <c r="L13" s="165">
        <f t="shared" si="3"/>
        <v>-382.9420799999989</v>
      </c>
    </row>
    <row r="14" spans="1:13">
      <c r="B14" t="s">
        <v>637</v>
      </c>
      <c r="C14" s="245">
        <v>16128</v>
      </c>
      <c r="D14" s="245">
        <f t="shared" si="0"/>
        <v>16661.836799999997</v>
      </c>
      <c r="E14" s="165">
        <f t="shared" si="1"/>
        <v>533.83679999999731</v>
      </c>
      <c r="I14" t="s">
        <v>637</v>
      </c>
      <c r="J14" s="245">
        <v>1344.6</v>
      </c>
      <c r="K14" s="245">
        <f t="shared" si="2"/>
        <v>1296.73224</v>
      </c>
      <c r="L14" s="165">
        <f t="shared" si="3"/>
        <v>-47.867759999999862</v>
      </c>
    </row>
    <row r="15" spans="1:13">
      <c r="A15" t="s">
        <v>956</v>
      </c>
      <c r="C15" s="245">
        <v>1759600.8</v>
      </c>
      <c r="D15" s="165">
        <f>SUM(D5:D14)</f>
        <v>1817843.5864799998</v>
      </c>
      <c r="E15" s="165">
        <f>SUM(E5:E14)</f>
        <v>58242.786479999842</v>
      </c>
      <c r="H15" t="s">
        <v>1042</v>
      </c>
      <c r="J15" s="245">
        <v>146628.62999999995</v>
      </c>
      <c r="K15" s="165">
        <f>SUM(K5:K14)</f>
        <v>141408.65077199996</v>
      </c>
      <c r="L15" s="165">
        <f>SUM(L5:L14)</f>
        <v>-5219.9792279999938</v>
      </c>
      <c r="M15" s="165">
        <f>+E15+L15</f>
        <v>53022.807251999846</v>
      </c>
    </row>
    <row r="16" spans="1:13">
      <c r="H16" t="s">
        <v>956</v>
      </c>
      <c r="J16" s="245">
        <v>146628.62999999995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A2" sqref="A2"/>
    </sheetView>
  </sheetViews>
  <sheetFormatPr defaultRowHeight="12.75"/>
  <cols>
    <col min="1" max="1" width="14" customWidth="1"/>
    <col min="2" max="3" width="14" style="245" customWidth="1"/>
    <col min="4" max="4" width="14" customWidth="1"/>
  </cols>
  <sheetData>
    <row r="1" spans="1:5">
      <c r="A1" t="s">
        <v>1037</v>
      </c>
      <c r="B1"/>
    </row>
    <row r="2" spans="1:5">
      <c r="B2"/>
    </row>
    <row r="3" spans="1:5">
      <c r="A3" s="109" t="s">
        <v>1036</v>
      </c>
      <c r="B3"/>
      <c r="D3" s="29" t="s">
        <v>1038</v>
      </c>
    </row>
    <row r="4" spans="1:5">
      <c r="A4" s="109" t="s">
        <v>606</v>
      </c>
      <c r="B4" s="109" t="s">
        <v>635</v>
      </c>
      <c r="C4" s="245" t="s">
        <v>966</v>
      </c>
      <c r="D4" s="267">
        <v>9.4999999999999998E-3</v>
      </c>
      <c r="E4" t="s">
        <v>1039</v>
      </c>
    </row>
    <row r="5" spans="1:5">
      <c r="A5" t="s">
        <v>23</v>
      </c>
      <c r="B5">
        <v>10</v>
      </c>
      <c r="C5" s="245">
        <v>3367.1805803999996</v>
      </c>
      <c r="D5" s="245">
        <f>+C5*(1+$D$4)</f>
        <v>3399.1687959137998</v>
      </c>
      <c r="E5" s="165">
        <f>+D5-C5</f>
        <v>31.988215513800242</v>
      </c>
    </row>
    <row r="6" spans="1:5">
      <c r="B6">
        <v>11</v>
      </c>
      <c r="C6" s="245">
        <v>5407.246248075</v>
      </c>
      <c r="D6" s="245">
        <f t="shared" ref="D6:D14" si="0">+C6*(1+$D$4)</f>
        <v>5458.6150874317127</v>
      </c>
      <c r="E6" s="165">
        <f t="shared" ref="E6:E14" si="1">+D6-C6</f>
        <v>51.36883935671267</v>
      </c>
    </row>
    <row r="7" spans="1:5">
      <c r="B7">
        <v>12</v>
      </c>
      <c r="C7" s="245">
        <v>15655.578154650002</v>
      </c>
      <c r="D7" s="245">
        <f t="shared" si="0"/>
        <v>15804.306147119178</v>
      </c>
      <c r="E7" s="165">
        <f t="shared" si="1"/>
        <v>148.72799246917566</v>
      </c>
    </row>
    <row r="8" spans="1:5">
      <c r="B8">
        <v>13</v>
      </c>
      <c r="C8" s="245">
        <v>32672.494178100002</v>
      </c>
      <c r="D8" s="245">
        <f t="shared" si="0"/>
        <v>32982.882872791954</v>
      </c>
      <c r="E8" s="165">
        <f t="shared" si="1"/>
        <v>310.38869469195197</v>
      </c>
    </row>
    <row r="9" spans="1:5">
      <c r="B9">
        <v>14</v>
      </c>
      <c r="C9" s="245">
        <v>20240.147204027922</v>
      </c>
      <c r="D9" s="245">
        <f t="shared" si="0"/>
        <v>20432.428602466189</v>
      </c>
      <c r="E9" s="165">
        <f t="shared" si="1"/>
        <v>192.28139843826648</v>
      </c>
    </row>
    <row r="10" spans="1:5">
      <c r="B10">
        <v>15</v>
      </c>
      <c r="C10" s="245">
        <v>2900.59628355</v>
      </c>
      <c r="D10" s="245">
        <f t="shared" si="0"/>
        <v>2928.1519482437252</v>
      </c>
      <c r="E10" s="165">
        <f t="shared" si="1"/>
        <v>27.555664693725248</v>
      </c>
    </row>
    <row r="11" spans="1:5">
      <c r="B11">
        <v>16</v>
      </c>
      <c r="C11" s="245">
        <v>0</v>
      </c>
      <c r="D11" s="245">
        <f t="shared" si="0"/>
        <v>0</v>
      </c>
      <c r="E11" s="165">
        <f t="shared" si="1"/>
        <v>0</v>
      </c>
    </row>
    <row r="12" spans="1:5">
      <c r="B12" t="s">
        <v>636</v>
      </c>
      <c r="C12" s="245">
        <v>3773.39999085</v>
      </c>
      <c r="D12" s="245">
        <f t="shared" si="0"/>
        <v>3809.2472907630754</v>
      </c>
      <c r="E12" s="165">
        <f t="shared" si="1"/>
        <v>35.847299913075403</v>
      </c>
    </row>
    <row r="13" spans="1:5">
      <c r="B13" t="s">
        <v>638</v>
      </c>
      <c r="C13" s="245">
        <v>2969.6341499999999</v>
      </c>
      <c r="D13" s="245">
        <f t="shared" si="0"/>
        <v>2997.8456744250002</v>
      </c>
      <c r="E13" s="165">
        <f t="shared" si="1"/>
        <v>28.211524425000334</v>
      </c>
    </row>
    <row r="14" spans="1:5">
      <c r="B14" t="s">
        <v>637</v>
      </c>
      <c r="C14" s="245">
        <v>1729.4503432499998</v>
      </c>
      <c r="D14" s="245">
        <f t="shared" si="0"/>
        <v>1745.8801215108749</v>
      </c>
      <c r="E14" s="165">
        <f t="shared" si="1"/>
        <v>16.429778260875082</v>
      </c>
    </row>
    <row r="15" spans="1:5">
      <c r="A15" t="s">
        <v>956</v>
      </c>
      <c r="B15"/>
      <c r="C15" s="245">
        <v>88715.727132902917</v>
      </c>
      <c r="D15" s="245">
        <f>SUM(D5:D14)</f>
        <v>89558.526540665509</v>
      </c>
      <c r="E15" s="245">
        <f>SUM(E5:E14)</f>
        <v>842.79940776258309</v>
      </c>
    </row>
    <row r="16" spans="1:5">
      <c r="B16"/>
    </row>
    <row r="17" spans="2:2">
      <c r="B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Non-Labor Pivot</vt:lpstr>
      <vt:lpstr>Non Labor Variance 2</vt:lpstr>
      <vt:lpstr>DO_Non-Labor Tentative</vt:lpstr>
      <vt:lpstr>Labor Pivot</vt:lpstr>
      <vt:lpstr>20-21 DO_Labor_Tentative</vt:lpstr>
      <vt:lpstr>GU001_STRS_PERS_PT</vt:lpstr>
      <vt:lpstr>Health Benefit Change</vt:lpstr>
      <vt:lpstr>Worker Comp Analysis</vt:lpstr>
      <vt:lpstr>GU001_Labor_PT</vt:lpstr>
      <vt:lpstr>Non_Labor_PT</vt:lpstr>
      <vt:lpstr>Non_Labor_Variance</vt:lpstr>
      <vt:lpstr>Sheet2</vt:lpstr>
      <vt:lpstr>Summary!Print_Area</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Martin</dc:creator>
  <cp:lastModifiedBy>Tom Burke</cp:lastModifiedBy>
  <dcterms:created xsi:type="dcterms:W3CDTF">2019-12-05T22:15:04Z</dcterms:created>
  <dcterms:modified xsi:type="dcterms:W3CDTF">2020-04-14T20:24:20Z</dcterms:modified>
</cp:coreProperties>
</file>